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Shaadi Elswaifi\Documents\Aviation\"/>
    </mc:Choice>
  </mc:AlternateContent>
  <bookViews>
    <workbookView xWindow="0" yWindow="8100" windowWidth="16980" windowHeight="9240" firstSheet="1" activeTab="4"/>
  </bookViews>
  <sheets>
    <sheet name="Weather Log-Flight Plan" sheetId="16" r:id="rId1"/>
    <sheet name="For Printing v1" sheetId="11" r:id="rId2"/>
    <sheet name="For Printing v2" sheetId="17" r:id="rId3"/>
    <sheet name="BCB-BKW" sheetId="5" r:id="rId4"/>
    <sheet name="BKW-TRI" sheetId="18" r:id="rId5"/>
    <sheet name="Empty 1" sheetId="19" r:id="rId6"/>
    <sheet name="Empty 2" sheetId="20" r:id="rId7"/>
  </sheets>
  <externalReferences>
    <externalReference r:id="rId8"/>
  </externalReferences>
  <definedNames>
    <definedName name="Tot_Time" localSheetId="3">'BCB-BKW'!Tot_Time_1+'BCB-BKW'!Tot_Time_2+'BCB-BKW'!Tot_Time_3+'BCB-BKW'!Tot_Time_4+'BCB-BKW'!Tot_Time_5+'BCB-BKW'!Tot_Time_6+'BCB-BKW'!Tot_Time_7+'BCB-BKW'!Tot_Time_8+'BCB-BKW'!Tot_Time_9</definedName>
    <definedName name="Tot_Time" localSheetId="4">'BKW-TRI'!Tot_Time_1+'BKW-TRI'!Tot_Time_2+'BKW-TRI'!Tot_Time_3+'BKW-TRI'!Tot_Time_4+'BKW-TRI'!Tot_Time_5+'BKW-TRI'!Tot_Time_6+'BKW-TRI'!Tot_Time_7+'BKW-TRI'!Tot_Time_8+'BKW-TRI'!Tot_Time_9</definedName>
    <definedName name="Tot_Time" localSheetId="5">'Empty 1'!Tot_Time_1+'Empty 1'!Tot_Time_2+'Empty 1'!Tot_Time_3+'Empty 1'!Tot_Time_4+'Empty 1'!Tot_Time_5+'Empty 1'!Tot_Time_6+'Empty 1'!Tot_Time_7+'Empty 1'!Tot_Time_8+'Empty 1'!Tot_Time_9</definedName>
    <definedName name="Tot_Time" localSheetId="6">'Empty 2'!Tot_Time_1+'Empty 2'!Tot_Time_2+'Empty 2'!Tot_Time_3+'Empty 2'!Tot_Time_4+'Empty 2'!Tot_Time_5+'Empty 2'!Tot_Time_6+'Empty 2'!Tot_Time_7+'Empty 2'!Tot_Time_8+'Empty 2'!Tot_Time_9</definedName>
    <definedName name="Tot_Time" localSheetId="1">'For Printing v1'!Tot_Time_1+'For Printing v1'!Tot_Time_2+'For Printing v1'!Tot_Time_3+'For Printing v1'!Tot_Time_4+'For Printing v1'!Tot_Time_5+'For Printing v1'!Tot_Time_6+'For Printing v1'!Tot_Time_7+'For Printing v1'!Tot_Time_8+'For Printing v1'!Tot_Time_9</definedName>
    <definedName name="Tot_Time" localSheetId="2">'For Printing v2'!Tot_Time_1+'For Printing v2'!Tot_Time_2+'For Printing v2'!Tot_Time_3+'For Printing v2'!Tot_Time_4+'For Printing v2'!Tot_Time_5+'For Printing v2'!Tot_Time_6+'For Printing v2'!Tot_Time_7+'For Printing v2'!Tot_Time_8+'For Printing v2'!Tot_Time_9</definedName>
    <definedName name="Tot_Time" localSheetId="0">'Weather Log-Flight Plan'!Tot_Time_1+'Weather Log-Flight Plan'!Tot_Time_2+'Weather Log-Flight Plan'!Tot_Time_3+'Weather Log-Flight Plan'!Tot_Time_4+'Weather Log-Flight Plan'!Tot_Time_5+'Weather Log-Flight Plan'!Tot_Time_6+'Weather Log-Flight Plan'!Tot_Time_7+'Weather Log-Flight Plan'!Tot_Time_8+'Weather Log-Flight Plan'!Tot_Time_9</definedName>
    <definedName name="Tot_Time">Tot_Time_1+Tot_Time_2+Tot_Time_3+Tot_Time_4+Tot_Time_5+Tot_Time_6+Tot_Time_7+Tot_Time_8+Tot_Time_9</definedName>
    <definedName name="Tot_Time_1" localSheetId="3">IF(ISBLANK('BCB-BKW'!XFC4),0,'BCB-BKW'!XFB4/'BCB-BKW'!XFC4)+IF(ISBLANK('BCB-BKW'!XFC6),0,'BCB-BKW'!XFB6/'BCB-BKW'!XFC6)+IF(ISBLANK('BCB-BKW'!XFC8),0,'BCB-BKW'!XFB8/'BCB-BKW'!XFC8)</definedName>
    <definedName name="Tot_Time_1" localSheetId="4">IF(ISBLANK('BKW-TRI'!XFC4),0,'BKW-TRI'!XFB4/'BKW-TRI'!XFC4)+IF(ISBLANK('BKW-TRI'!XFC6),0,'BKW-TRI'!XFB6/'BKW-TRI'!XFC6)+IF(ISBLANK('BKW-TRI'!XFC8),0,'BKW-TRI'!XFB8/'BKW-TRI'!XFC8)</definedName>
    <definedName name="Tot_Time_1" localSheetId="5">IF(ISBLANK('Empty 1'!XFC4),0,'Empty 1'!XFB4/'Empty 1'!XFC4)+IF(ISBLANK('Empty 1'!XFC6),0,'Empty 1'!XFB6/'Empty 1'!XFC6)+IF(ISBLANK('Empty 1'!XFC8),0,'Empty 1'!XFB8/'Empty 1'!XFC8)</definedName>
    <definedName name="Tot_Time_1" localSheetId="6">IF(ISBLANK('Empty 2'!XFC4),0,'Empty 2'!XFB4/'Empty 2'!XFC4)+IF(ISBLANK('Empty 2'!XFC6),0,'Empty 2'!XFB6/'Empty 2'!XFC6)+IF(ISBLANK('Empty 2'!XFC8),0,'Empty 2'!XFB8/'Empty 2'!XFC8)</definedName>
    <definedName name="Tot_Time_1" localSheetId="1">IF(ISBLANK('For Printing v1'!XFC4),0,'For Printing v1'!XFB4/'For Printing v1'!XFC4)+IF(ISBLANK('For Printing v1'!XFC6),0,'For Printing v1'!XFB6/'For Printing v1'!XFC6)+IF(ISBLANK('For Printing v1'!XFC8),0,'For Printing v1'!XFB8/'For Printing v1'!XFC8)</definedName>
    <definedName name="Tot_Time_1" localSheetId="2">IF(ISBLANK('For Printing v2'!XFC4),0,'For Printing v2'!XFB4/'For Printing v2'!XFC4)+IF(ISBLANK('For Printing v2'!XFC6),0,'For Printing v2'!XFB6/'For Printing v2'!XFC6)+IF(ISBLANK('For Printing v2'!XFC8),0,'For Printing v2'!XFB8/'For Printing v2'!XFC8)</definedName>
    <definedName name="Tot_Time_1" localSheetId="0">IF(ISBLANK('[1]PSK - UKF'!XFC4),0,'[1]PSK - UKF'!XFB4/'[1]PSK - UKF'!XFC4)+IF(ISBLANK('[1]PSK - UKF'!XFC6),0,'[1]PSK - UKF'!XFB6/'[1]PSK - UKF'!XFC6)+IF(ISBLANK('[1]PSK - UKF'!XFC8),0,'[1]PSK - UKF'!XFB8/'[1]PSK - UKF'!XFC8)</definedName>
    <definedName name="Tot_Time_1">IF(ISBLANK(#REF!),0,#REF!/#REF!)+IF(ISBLANK(#REF!),0,#REF!/#REF!)+IF(ISBLANK(#REF!),0,#REF!/#REF!)</definedName>
    <definedName name="Tot_Time_2" localSheetId="3">IF(ISBLANK('BCB-BKW'!XFC10),0,'BCB-BKW'!XFB10/'BCB-BKW'!XFC10)+IF(ISBLANK('BCB-BKW'!XFC12),0,'BCB-BKW'!XFB12/'BCB-BKW'!XFC12)</definedName>
    <definedName name="Tot_Time_2" localSheetId="4">IF(ISBLANK('BKW-TRI'!XFC10),0,'BKW-TRI'!XFB10/'BKW-TRI'!XFC10)+IF(ISBLANK('BKW-TRI'!XFC12),0,'BKW-TRI'!XFB12/'BKW-TRI'!XFC12)</definedName>
    <definedName name="Tot_Time_2" localSheetId="5">IF(ISBLANK('Empty 1'!XFC10),0,'Empty 1'!XFB10/'Empty 1'!XFC10)+IF(ISBLANK('Empty 1'!XFC12),0,'Empty 1'!XFB12/'Empty 1'!XFC12)</definedName>
    <definedName name="Tot_Time_2" localSheetId="6">IF(ISBLANK('Empty 2'!XFC10),0,'Empty 2'!XFB10/'Empty 2'!XFC10)+IF(ISBLANK('Empty 2'!XFC12),0,'Empty 2'!XFB12/'Empty 2'!XFC12)</definedName>
    <definedName name="Tot_Time_2" localSheetId="1">IF(ISBLANK('For Printing v1'!XFC10),0,'For Printing v1'!XFB10/'For Printing v1'!XFC10)+IF(ISBLANK('For Printing v1'!XFC12),0,'For Printing v1'!XFB12/'For Printing v1'!XFC12)</definedName>
    <definedName name="Tot_Time_2" localSheetId="2">IF(ISBLANK('For Printing v2'!XFC10),0,'For Printing v2'!XFB10/'For Printing v2'!XFC10)+IF(ISBLANK('For Printing v2'!XFC12),0,'For Printing v2'!XFB12/'For Printing v2'!XFC12)</definedName>
    <definedName name="Tot_Time_2" localSheetId="0">IF(ISBLANK('[1]PSK - UKF'!XFC10),0,'[1]PSK - UKF'!XFB10/'[1]PSK - UKF'!XFC10)+IF(ISBLANK('[1]PSK - UKF'!XFC12),0,'[1]PSK - UKF'!XFB12/'[1]PSK - UKF'!XFC12)</definedName>
    <definedName name="Tot_Time_2">IF(ISBLANK(#REF!),0,#REF!/#REF!)+IF(ISBLANK(#REF!),0,#REF!/#REF!)</definedName>
    <definedName name="Tot_Time_3" localSheetId="3">IF(ISBLANK('BCB-BKW'!XFC14),0,'BCB-BKW'!XFB14/'BCB-BKW'!XFC14)+IF(ISBLANK('BCB-BKW'!XFC16),0,'BCB-BKW'!XFB16/'BCB-BKW'!XFC16)</definedName>
    <definedName name="Tot_Time_3" localSheetId="4">IF(ISBLANK('BKW-TRI'!XFC14),0,'BKW-TRI'!XFB14/'BKW-TRI'!XFC14)+IF(ISBLANK('BKW-TRI'!XFC16),0,'BKW-TRI'!XFB16/'BKW-TRI'!XFC16)</definedName>
    <definedName name="Tot_Time_3" localSheetId="5">IF(ISBLANK('Empty 1'!XFC14),0,'Empty 1'!XFB14/'Empty 1'!XFC14)+IF(ISBLANK('Empty 1'!XFC16),0,'Empty 1'!XFB16/'Empty 1'!XFC16)</definedName>
    <definedName name="Tot_Time_3" localSheetId="6">IF(ISBLANK('Empty 2'!XFC14),0,'Empty 2'!XFB14/'Empty 2'!XFC14)+IF(ISBLANK('Empty 2'!XFC16),0,'Empty 2'!XFB16/'Empty 2'!XFC16)</definedName>
    <definedName name="Tot_Time_3" localSheetId="1">IF(ISBLANK('For Printing v1'!XFC14),0,'For Printing v1'!XFB14/'For Printing v1'!XFC14)+IF(ISBLANK('For Printing v1'!XFC16),0,'For Printing v1'!XFB16/'For Printing v1'!XFC16)</definedName>
    <definedName name="Tot_Time_3" localSheetId="2">IF(ISBLANK('For Printing v2'!XFC14),0,'For Printing v2'!XFB14/'For Printing v2'!XFC14)+IF(ISBLANK('For Printing v2'!XFC16),0,'For Printing v2'!XFB16/'For Printing v2'!XFC16)</definedName>
    <definedName name="Tot_Time_3" localSheetId="0">IF(ISBLANK('[1]PSK - UKF'!XFC14),0,'[1]PSK - UKF'!XFB14/'[1]PSK - UKF'!XFC14)+IF(ISBLANK('[1]PSK - UKF'!XFC16),0,'[1]PSK - UKF'!XFB16/'[1]PSK - UKF'!XFC16)</definedName>
    <definedName name="Tot_Time_3">IF(ISBLANK(#REF!),0,#REF!/#REF!)+IF(ISBLANK(#REF!),0,#REF!/#REF!)</definedName>
    <definedName name="Tot_Time_4" localSheetId="3">IF(ISBLANK('BCB-BKW'!XFC18),0,'BCB-BKW'!XFB18/'BCB-BKW'!XFC18)+IF(ISBLANK('BCB-BKW'!XFC20),0,'BCB-BKW'!XFB20/'BCB-BKW'!XFC20)+IF(ISBLANK('BCB-BKW'!XFC22),0,'BCB-BKW'!XFB22/'BCB-BKW'!XFC22)</definedName>
    <definedName name="Tot_Time_4" localSheetId="4">IF(ISBLANK('BKW-TRI'!XFC18),0,'BKW-TRI'!XFB18/'BKW-TRI'!XFC18)+IF(ISBLANK('BKW-TRI'!XFC20),0,'BKW-TRI'!XFB20/'BKW-TRI'!XFC20)+IF(ISBLANK('BKW-TRI'!XFC22),0,'BKW-TRI'!XFB22/'BKW-TRI'!XFC22)</definedName>
    <definedName name="Tot_Time_4" localSheetId="5">IF(ISBLANK('Empty 1'!XFC18),0,'Empty 1'!XFB18/'Empty 1'!XFC18)+IF(ISBLANK('Empty 1'!XFC20),0,'Empty 1'!XFB20/'Empty 1'!XFC20)+IF(ISBLANK('Empty 1'!XFC22),0,'Empty 1'!XFB22/'Empty 1'!XFC22)</definedName>
    <definedName name="Tot_Time_4" localSheetId="6">IF(ISBLANK('Empty 2'!XFC18),0,'Empty 2'!XFB18/'Empty 2'!XFC18)+IF(ISBLANK('Empty 2'!XFC20),0,'Empty 2'!XFB20/'Empty 2'!XFC20)+IF(ISBLANK('Empty 2'!XFC22),0,'Empty 2'!XFB22/'Empty 2'!XFC22)</definedName>
    <definedName name="Tot_Time_4" localSheetId="1">IF(ISBLANK('For Printing v1'!XFC18),0,'For Printing v1'!XFB18/'For Printing v1'!XFC18)+IF(ISBLANK('For Printing v1'!XFC20),0,'For Printing v1'!XFB20/'For Printing v1'!XFC20)+IF(ISBLANK('For Printing v1'!XFC22),0,'For Printing v1'!XFB22/'For Printing v1'!XFC22)</definedName>
    <definedName name="Tot_Time_4" localSheetId="2">IF(ISBLANK('For Printing v2'!XFC18),0,'For Printing v2'!XFB18/'For Printing v2'!XFC18)+IF(ISBLANK('For Printing v2'!XFC20),0,'For Printing v2'!XFB20/'For Printing v2'!XFC20)+IF(ISBLANK('For Printing v2'!XFC22),0,'For Printing v2'!XFB22/'For Printing v2'!XFC22)</definedName>
    <definedName name="Tot_Time_4" localSheetId="0">IF(ISBLANK('[1]PSK - UKF'!XFC18),0,'[1]PSK - UKF'!XFB18/'[1]PSK - UKF'!XFC18)+IF(ISBLANK('[1]PSK - UKF'!XFC20),0,'[1]PSK - UKF'!XFB20/'[1]PSK - UKF'!XFC20)+IF(ISBLANK('[1]PSK - UKF'!XFC22),0,'[1]PSK - UKF'!XFB22/'[1]PSK - UKF'!XFC22)</definedName>
    <definedName name="Tot_Time_4">IF(ISBLANK(#REF!),0,#REF!/#REF!)+IF(ISBLANK(#REF!),0,#REF!/#REF!)+IF(ISBLANK(#REF!),0,#REF!/#REF!)</definedName>
    <definedName name="Tot_Time_5" localSheetId="3">IF(ISBLANK('BCB-BKW'!XFC24),0,'BCB-BKW'!XFB24/'BCB-BKW'!XFC24)+IF(ISBLANK('BCB-BKW'!XFC26),0,'BCB-BKW'!XFB26/'BCB-BKW'!XFC26)+IF(ISBLANK('BCB-BKW'!XFC28),0,'BCB-BKW'!XFB28/'BCB-BKW'!XFC28)</definedName>
    <definedName name="Tot_Time_5" localSheetId="4">IF(ISBLANK('BKW-TRI'!XFC24),0,'BKW-TRI'!XFB24/'BKW-TRI'!XFC24)+IF(ISBLANK('BKW-TRI'!XFC26),0,'BKW-TRI'!XFB26/'BKW-TRI'!XFC26)+IF(ISBLANK('BKW-TRI'!XFC28),0,'BKW-TRI'!XFB28/'BKW-TRI'!XFC28)</definedName>
    <definedName name="Tot_Time_5" localSheetId="5">IF(ISBLANK('Empty 1'!XFC24),0,'Empty 1'!XFB24/'Empty 1'!XFC24)+IF(ISBLANK('Empty 1'!XFC26),0,'Empty 1'!XFB26/'Empty 1'!XFC26)+IF(ISBLANK('Empty 1'!XFC28),0,'Empty 1'!XFB28/'Empty 1'!XFC28)</definedName>
    <definedName name="Tot_Time_5" localSheetId="6">IF(ISBLANK('Empty 2'!XFC24),0,'Empty 2'!XFB24/'Empty 2'!XFC24)+IF(ISBLANK('Empty 2'!XFC26),0,'Empty 2'!XFB26/'Empty 2'!XFC26)+IF(ISBLANK('Empty 2'!XFC28),0,'Empty 2'!XFB28/'Empty 2'!XFC28)</definedName>
    <definedName name="Tot_Time_5" localSheetId="1">IF(ISBLANK('For Printing v1'!XFC24),0,'For Printing v1'!XFB24/'For Printing v1'!XFC24)+IF(ISBLANK('For Printing v1'!XFC26),0,'For Printing v1'!XFB26/'For Printing v1'!XFC26)+IF(ISBLANK('For Printing v1'!XFC28),0,'For Printing v1'!XFB28/'For Printing v1'!XFC28)</definedName>
    <definedName name="Tot_Time_5" localSheetId="2">IF(ISBLANK('For Printing v2'!XFC24),0,'For Printing v2'!XFB24/'For Printing v2'!XFC24)+IF(ISBLANK('For Printing v2'!XFC26),0,'For Printing v2'!XFB26/'For Printing v2'!XFC26)+IF(ISBLANK('For Printing v2'!XFC28),0,'For Printing v2'!XFB28/'For Printing v2'!XFC28)</definedName>
    <definedName name="Tot_Time_5" localSheetId="0">IF(ISBLANK('[1]PSK - UKF'!XFC24),0,'[1]PSK - UKF'!XFB24/'[1]PSK - UKF'!XFC24)+IF(ISBLANK('[1]PSK - UKF'!XFC26),0,'[1]PSK - UKF'!XFB26/'[1]PSK - UKF'!XFC26)+IF(ISBLANK('[1]PSK - UKF'!XFC28),0,'[1]PSK - UKF'!XFB28/'[1]PSK - UKF'!XFC28)</definedName>
    <definedName name="Tot_Time_5">IF(ISBLANK(#REF!),0,#REF!/#REF!)+IF(ISBLANK(#REF!),0,#REF!/#REF!)+IF(ISBLANK(#REF!),0,#REF!/#REF!)</definedName>
    <definedName name="Tot_Time_6" localSheetId="3">IF(ISBLANK('BCB-BKW'!XFC30),0,'BCB-BKW'!XFB30/'BCB-BKW'!XFC30)+IF(ISBLANK('BCB-BKW'!XFC32),0,'BCB-BKW'!XFB32/'BCB-BKW'!XFC32)+IF(ISBLANK('BCB-BKW'!XFC34),0,'BCB-BKW'!XFB34/'BCB-BKW'!XFC34)+IF(ISBLANK('BCB-BKW'!XFC36),0,'BCB-BKW'!XFB36/'BCB-BKW'!XFC36)+IF(ISBLANK('BCB-BKW'!XFC38),0,'BCB-BKW'!XFB38/'BCB-BKW'!XFC38)</definedName>
    <definedName name="Tot_Time_6" localSheetId="4">IF(ISBLANK('BKW-TRI'!XFC30),0,'BKW-TRI'!XFB30/'BKW-TRI'!XFC30)+IF(ISBLANK('BKW-TRI'!XFC32),0,'BKW-TRI'!XFB32/'BKW-TRI'!XFC32)+IF(ISBLANK('BKW-TRI'!XFC34),0,'BKW-TRI'!XFB34/'BKW-TRI'!XFC34)+IF(ISBLANK('BKW-TRI'!XFC36),0,'BKW-TRI'!XFB36/'BKW-TRI'!XFC36)+IF(ISBLANK('BKW-TRI'!XFC38),0,'BKW-TRI'!XFB38/'BKW-TRI'!XFC38)</definedName>
    <definedName name="Tot_Time_6" localSheetId="5">IF(ISBLANK('Empty 1'!XFC30),0,'Empty 1'!XFB30/'Empty 1'!XFC30)+IF(ISBLANK('Empty 1'!XFC32),0,'Empty 1'!XFB32/'Empty 1'!XFC32)+IF(ISBLANK('Empty 1'!XFC34),0,'Empty 1'!XFB34/'Empty 1'!XFC34)+IF(ISBLANK('Empty 1'!XFC36),0,'Empty 1'!XFB36/'Empty 1'!XFC36)+IF(ISBLANK('Empty 1'!XFC38),0,'Empty 1'!XFB38/'Empty 1'!XFC38)</definedName>
    <definedName name="Tot_Time_6" localSheetId="6">IF(ISBLANK('Empty 2'!XFC30),0,'Empty 2'!XFB30/'Empty 2'!XFC30)+IF(ISBLANK('Empty 2'!XFC32),0,'Empty 2'!XFB32/'Empty 2'!XFC32)+IF(ISBLANK('Empty 2'!XFC34),0,'Empty 2'!XFB34/'Empty 2'!XFC34)+IF(ISBLANK('Empty 2'!XFC36),0,'Empty 2'!XFB36/'Empty 2'!XFC36)+IF(ISBLANK('Empty 2'!XFC38),0,'Empty 2'!XFB38/'Empty 2'!XFC38)</definedName>
    <definedName name="Tot_Time_6" localSheetId="1">IF(ISBLANK('For Printing v1'!XFC30),0,'For Printing v1'!XFB30/'For Printing v1'!XFC30)+IF(ISBLANK('For Printing v1'!XFC32),0,'For Printing v1'!XFB32/'For Printing v1'!XFC32)+IF(ISBLANK('For Printing v1'!XFC34),0,'For Printing v1'!XFB34/'For Printing v1'!XFC34)+IF(ISBLANK('For Printing v1'!XFC36),0,'For Printing v1'!XFB36/'For Printing v1'!XFC36)+IF(ISBLANK('For Printing v1'!XFC38),0,'For Printing v1'!XFB38/'For Printing v1'!XFC38)</definedName>
    <definedName name="Tot_Time_6" localSheetId="2">IF(ISBLANK('For Printing v2'!XFC30),0,'For Printing v2'!XFB30/'For Printing v2'!XFC30)+IF(ISBLANK('For Printing v2'!XFC32),0,'For Printing v2'!XFB32/'For Printing v2'!XFC32)+IF(ISBLANK('For Printing v2'!XFC34),0,'For Printing v2'!XFB34/'For Printing v2'!XFC34)+IF(ISBLANK('For Printing v2'!XFC36),0,'For Printing v2'!XFB36/'For Printing v2'!XFC36)+IF(ISBLANK('For Printing v2'!XFC38),0,'For Printing v2'!XFB38/'For Printing v2'!XFC38)</definedName>
    <definedName name="Tot_Time_6" localSheetId="0">IF(ISBLANK('[1]PSK - UKF'!XFC30),0,'[1]PSK - UKF'!XFB30/'[1]PSK - UKF'!XFC30)+IF(ISBLANK('[1]PSK - UKF'!XFC32),0,'[1]PSK - UKF'!XFB32/'[1]PSK - UKF'!XFC32)+IF(ISBLANK('[1]PSK - UKF'!XFC34),0,'[1]PSK - UKF'!XFB34/'[1]PSK - UKF'!XFC34)+IF(ISBLANK('[1]PSK - UKF'!XFC36),0,'[1]PSK - UKF'!XFB36/'[1]PSK - UKF'!XFC36)+IF(ISBLANK('[1]PSK - UKF'!XFC38),0,'[1]PSK - UKF'!XFB38/'[1]PSK - UKF'!XFC38)</definedName>
    <definedName name="Tot_Time_6">IF(ISBLANK(#REF!),0,#REF!/#REF!)+IF(ISBLANK(#REF!),0,#REF!/#REF!)+IF(ISBLANK(#REF!),0,#REF!/#REF!)+IF(ISBLANK(#REF!),0,#REF!/#REF!)+IF(ISBLANK(#REF!),0,#REF!/#REF!)</definedName>
    <definedName name="Tot_Time_7" localSheetId="3">IF(ISBLANK('BCB-BKW'!XFC40),0,'BCB-BKW'!XFB40/'BCB-BKW'!XFC40)+IF(ISBLANK('BCB-BKW'!XFC42),0,'BCB-BKW'!XFB42/'BCB-BKW'!XFC42)+IF(ISBLANK('BCB-BKW'!XFC44),0,'BCB-BKW'!XFB44/'BCB-BKW'!XFC44)+IF(ISBLANK('BCB-BKW'!XFC46),0,'BCB-BKW'!XFB46/'BCB-BKW'!XFC46)+IF(ISBLANK('BCB-BKW'!XFC48),0,'BCB-BKW'!XFB48/'BCB-BKW'!XFC48)</definedName>
    <definedName name="Tot_Time_7" localSheetId="4">IF(ISBLANK('BKW-TRI'!XFC40),0,'BKW-TRI'!XFB40/'BKW-TRI'!XFC40)+IF(ISBLANK('BKW-TRI'!XFC42),0,'BKW-TRI'!XFB42/'BKW-TRI'!XFC42)+IF(ISBLANK('BKW-TRI'!XFC44),0,'BKW-TRI'!XFB44/'BKW-TRI'!XFC44)+IF(ISBLANK('BKW-TRI'!XFC46),0,'BKW-TRI'!XFB46/'BKW-TRI'!XFC46)+IF(ISBLANK('BKW-TRI'!XFC48),0,'BKW-TRI'!XFB48/'BKW-TRI'!XFC48)</definedName>
    <definedName name="Tot_Time_7" localSheetId="5">IF(ISBLANK('Empty 1'!XFC40),0,'Empty 1'!XFB40/'Empty 1'!XFC40)+IF(ISBLANK('Empty 1'!XFC42),0,'Empty 1'!XFB42/'Empty 1'!XFC42)+IF(ISBLANK('Empty 1'!XFC44),0,'Empty 1'!XFB44/'Empty 1'!XFC44)+IF(ISBLANK('Empty 1'!XFC46),0,'Empty 1'!XFB46/'Empty 1'!XFC46)+IF(ISBLANK('Empty 1'!XFC48),0,'Empty 1'!XFB48/'Empty 1'!XFC48)</definedName>
    <definedName name="Tot_Time_7" localSheetId="6">IF(ISBLANK('Empty 2'!XFC40),0,'Empty 2'!XFB40/'Empty 2'!XFC40)+IF(ISBLANK('Empty 2'!XFC42),0,'Empty 2'!XFB42/'Empty 2'!XFC42)+IF(ISBLANK('Empty 2'!XFC44),0,'Empty 2'!XFB44/'Empty 2'!XFC44)+IF(ISBLANK('Empty 2'!XFC46),0,'Empty 2'!XFB46/'Empty 2'!XFC46)+IF(ISBLANK('Empty 2'!XFC48),0,'Empty 2'!XFB48/'Empty 2'!XFC48)</definedName>
    <definedName name="Tot_Time_7" localSheetId="1">IF(ISBLANK('For Printing v1'!XFC40),0,'For Printing v1'!XFB40/'For Printing v1'!XFC40)+IF(ISBLANK('For Printing v1'!XFC42),0,'For Printing v1'!XFB42/'For Printing v1'!XFC42)+IF(ISBLANK('For Printing v1'!XFC44),0,'For Printing v1'!XFB44/'For Printing v1'!XFC44)+IF(ISBLANK('For Printing v1'!XFC46),0,'For Printing v1'!XFB46/'For Printing v1'!XFC46)+IF(ISBLANK('For Printing v1'!XFC48),0,'For Printing v1'!XFB48/'For Printing v1'!XFC48)</definedName>
    <definedName name="Tot_Time_7" localSheetId="2">IF(ISBLANK('For Printing v2'!XFC40),0,'For Printing v2'!XFB40/'For Printing v2'!XFC40)+IF(ISBLANK('For Printing v2'!XFC42),0,'For Printing v2'!XFB42/'For Printing v2'!XFC42)+IF(ISBLANK('For Printing v2'!XFC44),0,'For Printing v2'!XFB44/'For Printing v2'!XFC44)+IF(ISBLANK('For Printing v2'!XFC46),0,'For Printing v2'!XFB46/'For Printing v2'!XFC46)+IF(ISBLANK('For Printing v2'!XFC48),0,'For Printing v2'!XFB48/'For Printing v2'!XFC48)</definedName>
    <definedName name="Tot_Time_7" localSheetId="0">IF(ISBLANK('[1]PSK - UKF'!XFC40),0,'[1]PSK - UKF'!XFB40/'[1]PSK - UKF'!XFC40)+IF(ISBLANK('[1]PSK - UKF'!XFC42),0,'[1]PSK - UKF'!XFB42/'[1]PSK - UKF'!XFC42)+IF(ISBLANK('[1]PSK - UKF'!XFC44),0,'[1]PSK - UKF'!XFB44/'[1]PSK - UKF'!XFC44)+IF(ISBLANK('[1]PSK - UKF'!XFC46),0,'[1]PSK - UKF'!XFB46/'[1]PSK - UKF'!XFC46)+IF(ISBLANK('[1]PSK - UKF'!XFC48),0,'[1]PSK - UKF'!XFB48/'[1]PSK - UKF'!XFC48)</definedName>
    <definedName name="Tot_Time_7">IF(ISBLANK(#REF!),0,#REF!/#REF!)+IF(ISBLANK(#REF!),0,#REF!/#REF!)+IF(ISBLANK(#REF!),0,#REF!/#REF!)+IF(ISBLANK(#REF!),0,#REF!/#REF!)+IF(ISBLANK(#REF!),0,#REF!/#REF!)</definedName>
    <definedName name="Tot_Time_8" localSheetId="3">IF(ISBLANK('BCB-BKW'!XFC50),0,'BCB-BKW'!XFB50/'BCB-BKW'!XFC50)+IF(ISBLANK('BCB-BKW'!XFC52),0,'BCB-BKW'!XFB52/'BCB-BKW'!XFC52)+IF(ISBLANK('BCB-BKW'!XFC54),0,'BCB-BKW'!XFB54/'BCB-BKW'!XFC54)+IF(ISBLANK('BCB-BKW'!XFC56),0,'BCB-BKW'!XFB56/'BCB-BKW'!XFC56)+IF(ISBLANK('BCB-BKW'!XFC58),0,'BCB-BKW'!XFB58/'BCB-BKW'!XFC58)</definedName>
    <definedName name="Tot_Time_8" localSheetId="4">IF(ISBLANK('BKW-TRI'!XFC50),0,'BKW-TRI'!XFB50/'BKW-TRI'!XFC50)+IF(ISBLANK('BKW-TRI'!XFC52),0,'BKW-TRI'!XFB52/'BKW-TRI'!XFC52)+IF(ISBLANK('BKW-TRI'!XFC54),0,'BKW-TRI'!XFB54/'BKW-TRI'!XFC54)+IF(ISBLANK('BKW-TRI'!XFC56),0,'BKW-TRI'!XFB56/'BKW-TRI'!XFC56)+IF(ISBLANK('BKW-TRI'!XFC58),0,'BKW-TRI'!XFB58/'BKW-TRI'!XFC58)</definedName>
    <definedName name="Tot_Time_8" localSheetId="5">IF(ISBLANK('Empty 1'!XFC50),0,'Empty 1'!XFB50/'Empty 1'!XFC50)+IF(ISBLANK('Empty 1'!XFC52),0,'Empty 1'!XFB52/'Empty 1'!XFC52)+IF(ISBLANK('Empty 1'!XFC54),0,'Empty 1'!XFB54/'Empty 1'!XFC54)+IF(ISBLANK('Empty 1'!XFC56),0,'Empty 1'!XFB56/'Empty 1'!XFC56)+IF(ISBLANK('Empty 1'!XFC58),0,'Empty 1'!XFB58/'Empty 1'!XFC58)</definedName>
    <definedName name="Tot_Time_8" localSheetId="6">IF(ISBLANK('Empty 2'!XFC50),0,'Empty 2'!XFB50/'Empty 2'!XFC50)+IF(ISBLANK('Empty 2'!XFC52),0,'Empty 2'!XFB52/'Empty 2'!XFC52)+IF(ISBLANK('Empty 2'!XFC54),0,'Empty 2'!XFB54/'Empty 2'!XFC54)+IF(ISBLANK('Empty 2'!XFC56),0,'Empty 2'!XFB56/'Empty 2'!XFC56)+IF(ISBLANK('Empty 2'!XFC58),0,'Empty 2'!XFB58/'Empty 2'!XFC58)</definedName>
    <definedName name="Tot_Time_8" localSheetId="1">IF(ISBLANK('For Printing v1'!XFC50),0,'For Printing v1'!XFB50/'For Printing v1'!XFC50)+IF(ISBLANK('For Printing v1'!XFC52),0,'For Printing v1'!XFB52/'For Printing v1'!XFC52)+IF(ISBLANK('For Printing v1'!XFC54),0,'For Printing v1'!XFB54/'For Printing v1'!XFC54)+IF(ISBLANK('For Printing v1'!XFC56),0,'For Printing v1'!XFB56/'For Printing v1'!XFC56)+IF(ISBLANK('For Printing v1'!XFC58),0,'For Printing v1'!XFB58/'For Printing v1'!XFC58)</definedName>
    <definedName name="Tot_Time_8" localSheetId="2">IF(ISBLANK('For Printing v2'!XFC50),0,'For Printing v2'!XFB50/'For Printing v2'!XFC50)+IF(ISBLANK('For Printing v2'!XFC52),0,'For Printing v2'!XFB52/'For Printing v2'!XFC52)+IF(ISBLANK('For Printing v2'!XFC54),0,'For Printing v2'!XFB54/'For Printing v2'!XFC54)+IF(ISBLANK('For Printing v2'!XFC56),0,'For Printing v2'!XFB56/'For Printing v2'!XFC56)+IF(ISBLANK('For Printing v2'!XFC58),0,'For Printing v2'!XFB58/'For Printing v2'!XFC58)</definedName>
    <definedName name="Tot_Time_8" localSheetId="0">IF(ISBLANK('[1]PSK - UKF'!XFC50),0,'[1]PSK - UKF'!XFB50/'[1]PSK - UKF'!XFC50)+IF(ISBLANK('[1]PSK - UKF'!XFC52),0,'[1]PSK - UKF'!XFB52/'[1]PSK - UKF'!XFC52)+IF(ISBLANK('[1]PSK - UKF'!XFC54),0,'[1]PSK - UKF'!XFB54/'[1]PSK - UKF'!XFC54)+IF(ISBLANK('[1]PSK - UKF'!XFC56),0,'[1]PSK - UKF'!XFB56/'[1]PSK - UKF'!XFC56)+IF(ISBLANK('[1]PSK - UKF'!XFC58),0,'[1]PSK - UKF'!XFB58/'[1]PSK - UKF'!XFC58)</definedName>
    <definedName name="Tot_Time_8">IF(ISBLANK(#REF!),0,#REF!/#REF!)+IF(ISBLANK(#REF!),0,#REF!/#REF!)+IF(ISBLANK(#REF!),0,#REF!/#REF!)+IF(ISBLANK(#REF!),0,#REF!/#REF!)+IF(ISBLANK(#REF!),0,#REF!/#REF!)</definedName>
    <definedName name="Tot_Time_9" localSheetId="3">IF(ISBLANK('BCB-BKW'!XFC60),0,'BCB-BKW'!XFB60/'BCB-BKW'!XFC60)+IF(ISBLANK('BCB-BKW'!XFC62),0,'BCB-BKW'!XFB62/'BCB-BKW'!XFC62)+IF(ISBLANK('BCB-BKW'!XFC64),0,'BCB-BKW'!XFB64/'BCB-BKW'!XFC64)+IF(ISBLANK('BCB-BKW'!XFC66),0,'BCB-BKW'!XFB66/'BCB-BKW'!XFC66)+IF(ISBLANK('BCB-BKW'!XFC68),0,'BCB-BKW'!XFB68/'BCB-BKW'!XFC68)</definedName>
    <definedName name="Tot_Time_9" localSheetId="4">IF(ISBLANK('BKW-TRI'!XFC60),0,'BKW-TRI'!XFB60/'BKW-TRI'!XFC60)+IF(ISBLANK('BKW-TRI'!XFC62),0,'BKW-TRI'!XFB62/'BKW-TRI'!XFC62)+IF(ISBLANK('BKW-TRI'!XFC64),0,'BKW-TRI'!XFB64/'BKW-TRI'!XFC64)+IF(ISBLANK('BKW-TRI'!XFC66),0,'BKW-TRI'!XFB66/'BKW-TRI'!XFC66)+IF(ISBLANK('BKW-TRI'!XFC68),0,'BKW-TRI'!XFB68/'BKW-TRI'!XFC68)</definedName>
    <definedName name="Tot_Time_9" localSheetId="5">IF(ISBLANK('Empty 1'!XFC60),0,'Empty 1'!XFB60/'Empty 1'!XFC60)+IF(ISBLANK('Empty 1'!XFC62),0,'Empty 1'!XFB62/'Empty 1'!XFC62)+IF(ISBLANK('Empty 1'!XFC64),0,'Empty 1'!XFB64/'Empty 1'!XFC64)+IF(ISBLANK('Empty 1'!XFC66),0,'Empty 1'!XFB66/'Empty 1'!XFC66)+IF(ISBLANK('Empty 1'!XFC68),0,'Empty 1'!XFB68/'Empty 1'!XFC68)</definedName>
    <definedName name="Tot_Time_9" localSheetId="6">IF(ISBLANK('Empty 2'!XFC60),0,'Empty 2'!XFB60/'Empty 2'!XFC60)+IF(ISBLANK('Empty 2'!XFC62),0,'Empty 2'!XFB62/'Empty 2'!XFC62)+IF(ISBLANK('Empty 2'!XFC64),0,'Empty 2'!XFB64/'Empty 2'!XFC64)+IF(ISBLANK('Empty 2'!XFC66),0,'Empty 2'!XFB66/'Empty 2'!XFC66)+IF(ISBLANK('Empty 2'!XFC68),0,'Empty 2'!XFB68/'Empty 2'!XFC68)</definedName>
    <definedName name="Tot_Time_9" localSheetId="1">IF(ISBLANK('For Printing v1'!XFC60),0,'For Printing v1'!XFB60/'For Printing v1'!XFC60)+IF(ISBLANK('For Printing v1'!XFC62),0,'For Printing v1'!XFB62/'For Printing v1'!XFC62)+IF(ISBLANK('For Printing v1'!XFC64),0,'For Printing v1'!XFB64/'For Printing v1'!XFC64)+IF(ISBLANK('For Printing v1'!XFC66),0,'For Printing v1'!XFB66/'For Printing v1'!XFC66)+IF(ISBLANK('For Printing v1'!XFC68),0,'For Printing v1'!XFB68/'For Printing v1'!XFC68)</definedName>
    <definedName name="Tot_Time_9" localSheetId="2">IF(ISBLANK('For Printing v2'!XFC60),0,'For Printing v2'!XFB60/'For Printing v2'!XFC60)+IF(ISBLANK('For Printing v2'!XFC62),0,'For Printing v2'!XFB62/'For Printing v2'!XFC62)+IF(ISBLANK('For Printing v2'!XFC64),0,'For Printing v2'!XFB64/'For Printing v2'!XFC64)+IF(ISBLANK('For Printing v2'!XFC66),0,'For Printing v2'!XFB66/'For Printing v2'!XFC66)+IF(ISBLANK('For Printing v2'!XFC68),0,'For Printing v2'!XFB68/'For Printing v2'!XFC68)</definedName>
    <definedName name="Tot_Time_9" localSheetId="0">IF(ISBLANK('[1]PSK - UKF'!XFC60),0,'[1]PSK - UKF'!XFB60/'[1]PSK - UKF'!XFC60)+IF(ISBLANK('[1]PSK - UKF'!XFC62),0,'[1]PSK - UKF'!XFB62/'[1]PSK - UKF'!XFC62)+IF(ISBLANK('[1]PSK - UKF'!XFC64),0,'[1]PSK - UKF'!XFB64/'[1]PSK - UKF'!XFC64)+IF(ISBLANK('[1]PSK - UKF'!XFC66),0,'[1]PSK - UKF'!XFB66/'[1]PSK - UKF'!XFC66)+IF(ISBLANK('[1]PSK - UKF'!XFC68),0,'[1]PSK - UKF'!XFB68/'[1]PSK - UKF'!XFC68)</definedName>
    <definedName name="Tot_Time_9">IF(ISBLANK(#REF!),0,#REF!/#REF!)+IF(ISBLANK(#REF!),0,#REF!/#REF!)+IF(ISBLANK(#REF!),0,#REF!/#REF!)+IF(ISBLANK(#REF!),0,#REF!/#REF!)+IF(ISBLANK(#REF!),0,#REF!/#REF!)</definedName>
  </definedNames>
  <calcPr calcId="152511"/>
</workbook>
</file>

<file path=xl/calcChain.xml><?xml version="1.0" encoding="utf-8"?>
<calcChain xmlns="http://schemas.openxmlformats.org/spreadsheetml/2006/main">
  <c r="G55" i="20" l="1"/>
  <c r="I65" i="20" s="1"/>
  <c r="M55" i="20" s="1"/>
  <c r="M56" i="20" s="1"/>
  <c r="G53" i="20"/>
  <c r="J68" i="20" s="1"/>
  <c r="M53" i="20" s="1"/>
  <c r="M54" i="20" s="1"/>
  <c r="G51" i="20"/>
  <c r="K65" i="20" s="1"/>
  <c r="M51" i="20" s="1"/>
  <c r="M52" i="20" s="1"/>
  <c r="N50" i="20"/>
  <c r="N52" i="20" s="1"/>
  <c r="N54" i="20" s="1"/>
  <c r="N56" i="20" s="1"/>
  <c r="G49" i="20"/>
  <c r="J62" i="20" s="1"/>
  <c r="M49" i="20" s="1"/>
  <c r="M50" i="20" s="1"/>
  <c r="N29" i="20"/>
  <c r="R28" i="20"/>
  <c r="P28" i="20"/>
  <c r="O28" i="20"/>
  <c r="M28" i="20"/>
  <c r="M29" i="20" s="1"/>
  <c r="G28" i="20"/>
  <c r="N27" i="20"/>
  <c r="R26" i="20"/>
  <c r="O26" i="20"/>
  <c r="P26" i="20" s="1"/>
  <c r="G26" i="20"/>
  <c r="N25" i="20"/>
  <c r="R24" i="20"/>
  <c r="P24" i="20"/>
  <c r="O24" i="20"/>
  <c r="M24" i="20"/>
  <c r="M25" i="20" s="1"/>
  <c r="G24" i="20"/>
  <c r="N23" i="20"/>
  <c r="R22" i="20"/>
  <c r="O22" i="20"/>
  <c r="P22" i="20" s="1"/>
  <c r="G22" i="20"/>
  <c r="N21" i="20"/>
  <c r="R20" i="20"/>
  <c r="P20" i="20"/>
  <c r="O20" i="20"/>
  <c r="M20" i="20"/>
  <c r="M21" i="20" s="1"/>
  <c r="G20" i="20"/>
  <c r="G18" i="20"/>
  <c r="O18" i="20" s="1"/>
  <c r="G16" i="20"/>
  <c r="O16" i="20" s="1"/>
  <c r="G14" i="20"/>
  <c r="O14" i="20" s="1"/>
  <c r="G12" i="20"/>
  <c r="O12" i="20" s="1"/>
  <c r="G10" i="20"/>
  <c r="O10" i="20" s="1"/>
  <c r="G8" i="20"/>
  <c r="O8" i="20" s="1"/>
  <c r="R8" i="20" s="1"/>
  <c r="N7" i="20"/>
  <c r="N9" i="20" s="1"/>
  <c r="N11" i="20" s="1"/>
  <c r="N13" i="20" s="1"/>
  <c r="N15" i="20" s="1"/>
  <c r="N17" i="20" s="1"/>
  <c r="N19" i="20" s="1"/>
  <c r="G6" i="20"/>
  <c r="N2" i="20"/>
  <c r="G55" i="19"/>
  <c r="I65" i="19" s="1"/>
  <c r="M55" i="19" s="1"/>
  <c r="M56" i="19" s="1"/>
  <c r="G53" i="19"/>
  <c r="J68" i="19" s="1"/>
  <c r="M53" i="19" s="1"/>
  <c r="M54" i="19" s="1"/>
  <c r="G51" i="19"/>
  <c r="K65" i="19" s="1"/>
  <c r="M51" i="19" s="1"/>
  <c r="M52" i="19" s="1"/>
  <c r="N50" i="19"/>
  <c r="N52" i="19" s="1"/>
  <c r="N54" i="19" s="1"/>
  <c r="N56" i="19" s="1"/>
  <c r="G49" i="19"/>
  <c r="J62" i="19" s="1"/>
  <c r="M49" i="19" s="1"/>
  <c r="M50" i="19" s="1"/>
  <c r="N29" i="19"/>
  <c r="R28" i="19"/>
  <c r="P28" i="19"/>
  <c r="O28" i="19"/>
  <c r="M28" i="19"/>
  <c r="M29" i="19" s="1"/>
  <c r="G28" i="19"/>
  <c r="N27" i="19"/>
  <c r="R26" i="19"/>
  <c r="O26" i="19"/>
  <c r="P26" i="19" s="1"/>
  <c r="G26" i="19"/>
  <c r="N25" i="19"/>
  <c r="R24" i="19"/>
  <c r="P24" i="19"/>
  <c r="O24" i="19"/>
  <c r="M24" i="19"/>
  <c r="M25" i="19" s="1"/>
  <c r="G24" i="19"/>
  <c r="N23" i="19"/>
  <c r="R22" i="19"/>
  <c r="O22" i="19"/>
  <c r="P22" i="19" s="1"/>
  <c r="G22" i="19"/>
  <c r="N21" i="19"/>
  <c r="R20" i="19"/>
  <c r="P20" i="19"/>
  <c r="O20" i="19"/>
  <c r="M20" i="19"/>
  <c r="M21" i="19" s="1"/>
  <c r="G20" i="19"/>
  <c r="G18" i="19"/>
  <c r="O18" i="19" s="1"/>
  <c r="G16" i="19"/>
  <c r="O16" i="19" s="1"/>
  <c r="G14" i="19"/>
  <c r="O14" i="19" s="1"/>
  <c r="G12" i="19"/>
  <c r="O12" i="19" s="1"/>
  <c r="G10" i="19"/>
  <c r="O10" i="19" s="1"/>
  <c r="G8" i="19"/>
  <c r="O8" i="19" s="1"/>
  <c r="R8" i="19" s="1"/>
  <c r="N7" i="19"/>
  <c r="N9" i="19" s="1"/>
  <c r="N11" i="19" s="1"/>
  <c r="N13" i="19" s="1"/>
  <c r="N15" i="19" s="1"/>
  <c r="N17" i="19" s="1"/>
  <c r="N19" i="19" s="1"/>
  <c r="G6" i="19"/>
  <c r="N2" i="19"/>
  <c r="G55" i="18"/>
  <c r="I65" i="18" s="1"/>
  <c r="M55" i="18" s="1"/>
  <c r="M56" i="18" s="1"/>
  <c r="G53" i="18"/>
  <c r="J68" i="18" s="1"/>
  <c r="M53" i="18" s="1"/>
  <c r="M54" i="18" s="1"/>
  <c r="G51" i="18"/>
  <c r="K65" i="18" s="1"/>
  <c r="M51" i="18" s="1"/>
  <c r="M52" i="18" s="1"/>
  <c r="N50" i="18"/>
  <c r="N52" i="18" s="1"/>
  <c r="N54" i="18" s="1"/>
  <c r="N56" i="18" s="1"/>
  <c r="G49" i="18"/>
  <c r="J62" i="18" s="1"/>
  <c r="M49" i="18" s="1"/>
  <c r="M50" i="18" s="1"/>
  <c r="N29" i="18"/>
  <c r="R28" i="18"/>
  <c r="O28" i="18"/>
  <c r="P28" i="18" s="1"/>
  <c r="G28" i="18"/>
  <c r="N27" i="18"/>
  <c r="R26" i="18"/>
  <c r="O26" i="18"/>
  <c r="P26" i="18" s="1"/>
  <c r="G26" i="18"/>
  <c r="N25" i="18"/>
  <c r="R24" i="18"/>
  <c r="O24" i="18"/>
  <c r="P24" i="18" s="1"/>
  <c r="G24" i="18"/>
  <c r="N23" i="18"/>
  <c r="R22" i="18"/>
  <c r="O22" i="18"/>
  <c r="P22" i="18" s="1"/>
  <c r="G22" i="18"/>
  <c r="R20" i="18"/>
  <c r="O20" i="18"/>
  <c r="P20" i="18" s="1"/>
  <c r="G20" i="18"/>
  <c r="G18" i="18"/>
  <c r="O18" i="18" s="1"/>
  <c r="P18" i="18" s="1"/>
  <c r="G16" i="18"/>
  <c r="O16" i="18" s="1"/>
  <c r="P16" i="18" s="1"/>
  <c r="G14" i="18"/>
  <c r="O14" i="18" s="1"/>
  <c r="G12" i="18"/>
  <c r="O12" i="18" s="1"/>
  <c r="G10" i="18"/>
  <c r="O10" i="18" s="1"/>
  <c r="G8" i="18"/>
  <c r="O8" i="18" s="1"/>
  <c r="G6" i="18"/>
  <c r="H8" i="18" s="1"/>
  <c r="K8" i="18" s="1"/>
  <c r="N2" i="18"/>
  <c r="N7" i="18" s="1"/>
  <c r="N9" i="18" s="1"/>
  <c r="N11" i="18" s="1"/>
  <c r="N13" i="18" s="1"/>
  <c r="N15" i="18" s="1"/>
  <c r="N17" i="18" s="1"/>
  <c r="N19" i="18" s="1"/>
  <c r="N21" i="18" s="1"/>
  <c r="R18" i="18" l="1"/>
  <c r="M20" i="18"/>
  <c r="M21" i="18" s="1"/>
  <c r="R16" i="18"/>
  <c r="M24" i="18"/>
  <c r="M25" i="18" s="1"/>
  <c r="M28" i="18"/>
  <c r="M29" i="18" s="1"/>
  <c r="P8" i="19"/>
  <c r="P8" i="20"/>
  <c r="P10" i="20"/>
  <c r="M10" i="20"/>
  <c r="R10" i="20"/>
  <c r="H55" i="20"/>
  <c r="K55" i="20" s="1"/>
  <c r="H53" i="20"/>
  <c r="K53" i="20" s="1"/>
  <c r="H51" i="20"/>
  <c r="K51" i="20" s="1"/>
  <c r="H49" i="20"/>
  <c r="K49" i="20" s="1"/>
  <c r="H26" i="20"/>
  <c r="K26" i="20" s="1"/>
  <c r="H22" i="20"/>
  <c r="K22" i="20" s="1"/>
  <c r="H18" i="20"/>
  <c r="K18" i="20" s="1"/>
  <c r="H14" i="20"/>
  <c r="K14" i="20" s="1"/>
  <c r="H10" i="20"/>
  <c r="K10" i="20" s="1"/>
  <c r="H6" i="20"/>
  <c r="K6" i="20" s="1"/>
  <c r="H28" i="20"/>
  <c r="K28" i="20" s="1"/>
  <c r="H24" i="20"/>
  <c r="K24" i="20" s="1"/>
  <c r="H20" i="20"/>
  <c r="K20" i="20" s="1"/>
  <c r="H16" i="20"/>
  <c r="K16" i="20" s="1"/>
  <c r="O6" i="20"/>
  <c r="H8" i="20"/>
  <c r="K8" i="20" s="1"/>
  <c r="H12" i="20"/>
  <c r="K12" i="20" s="1"/>
  <c r="P14" i="20"/>
  <c r="M14" i="20"/>
  <c r="R14" i="20"/>
  <c r="P18" i="20"/>
  <c r="M18" i="20"/>
  <c r="R18" i="20"/>
  <c r="M8" i="20"/>
  <c r="R12" i="20"/>
  <c r="P12" i="20"/>
  <c r="M12" i="20"/>
  <c r="R16" i="20"/>
  <c r="P16" i="20"/>
  <c r="M16" i="20"/>
  <c r="M22" i="20"/>
  <c r="M23" i="20" s="1"/>
  <c r="M26" i="20"/>
  <c r="M27" i="20" s="1"/>
  <c r="P10" i="19"/>
  <c r="M10" i="19"/>
  <c r="R10" i="19"/>
  <c r="H55" i="19"/>
  <c r="K55" i="19" s="1"/>
  <c r="H53" i="19"/>
  <c r="K53" i="19" s="1"/>
  <c r="H51" i="19"/>
  <c r="K51" i="19" s="1"/>
  <c r="H49" i="19"/>
  <c r="K49" i="19" s="1"/>
  <c r="H26" i="19"/>
  <c r="K26" i="19" s="1"/>
  <c r="H22" i="19"/>
  <c r="K22" i="19" s="1"/>
  <c r="H18" i="19"/>
  <c r="K18" i="19" s="1"/>
  <c r="H14" i="19"/>
  <c r="K14" i="19" s="1"/>
  <c r="H10" i="19"/>
  <c r="K10" i="19" s="1"/>
  <c r="H6" i="19"/>
  <c r="K6" i="19" s="1"/>
  <c r="H28" i="19"/>
  <c r="K28" i="19" s="1"/>
  <c r="H24" i="19"/>
  <c r="K24" i="19" s="1"/>
  <c r="H20" i="19"/>
  <c r="K20" i="19" s="1"/>
  <c r="H16" i="19"/>
  <c r="K16" i="19" s="1"/>
  <c r="O6" i="19"/>
  <c r="H8" i="19"/>
  <c r="K8" i="19" s="1"/>
  <c r="H12" i="19"/>
  <c r="K12" i="19" s="1"/>
  <c r="P14" i="19"/>
  <c r="M14" i="19"/>
  <c r="R14" i="19"/>
  <c r="P18" i="19"/>
  <c r="M18" i="19"/>
  <c r="R18" i="19"/>
  <c r="M8" i="19"/>
  <c r="R12" i="19"/>
  <c r="P12" i="19"/>
  <c r="M12" i="19"/>
  <c r="R16" i="19"/>
  <c r="P16" i="19"/>
  <c r="M16" i="19"/>
  <c r="M22" i="19"/>
  <c r="M23" i="19" s="1"/>
  <c r="M26" i="19"/>
  <c r="M27" i="19" s="1"/>
  <c r="M16" i="18"/>
  <c r="P10" i="18"/>
  <c r="M10" i="18"/>
  <c r="R10" i="18"/>
  <c r="P14" i="18"/>
  <c r="M14" i="18"/>
  <c r="R14" i="18"/>
  <c r="H55" i="18"/>
  <c r="K55" i="18" s="1"/>
  <c r="H53" i="18"/>
  <c r="K53" i="18" s="1"/>
  <c r="H51" i="18"/>
  <c r="K51" i="18" s="1"/>
  <c r="H49" i="18"/>
  <c r="K49" i="18" s="1"/>
  <c r="H26" i="18"/>
  <c r="K26" i="18" s="1"/>
  <c r="H22" i="18"/>
  <c r="K22" i="18" s="1"/>
  <c r="H18" i="18"/>
  <c r="K18" i="18" s="1"/>
  <c r="H14" i="18"/>
  <c r="K14" i="18" s="1"/>
  <c r="H10" i="18"/>
  <c r="K10" i="18" s="1"/>
  <c r="H6" i="18"/>
  <c r="K6" i="18" s="1"/>
  <c r="H28" i="18"/>
  <c r="K28" i="18" s="1"/>
  <c r="H24" i="18"/>
  <c r="K24" i="18" s="1"/>
  <c r="H20" i="18"/>
  <c r="K20" i="18" s="1"/>
  <c r="H16" i="18"/>
  <c r="K16" i="18" s="1"/>
  <c r="H12" i="18"/>
  <c r="K12" i="18" s="1"/>
  <c r="O6" i="18"/>
  <c r="R8" i="18"/>
  <c r="P8" i="18"/>
  <c r="M8" i="18"/>
  <c r="R12" i="18"/>
  <c r="P12" i="18"/>
  <c r="M12" i="18"/>
  <c r="M18" i="18"/>
  <c r="M22" i="18"/>
  <c r="M23" i="18" s="1"/>
  <c r="M26" i="18"/>
  <c r="M27" i="18" s="1"/>
  <c r="N2" i="5"/>
  <c r="N7" i="5" s="1"/>
  <c r="N9" i="5" s="1"/>
  <c r="P6" i="20" l="1"/>
  <c r="M6" i="20"/>
  <c r="M7" i="20" s="1"/>
  <c r="R6" i="20"/>
  <c r="P2" i="20" s="1"/>
  <c r="M9" i="20"/>
  <c r="M11" i="20" s="1"/>
  <c r="M13" i="20" s="1"/>
  <c r="M15" i="20" s="1"/>
  <c r="M17" i="20" s="1"/>
  <c r="M19" i="20" s="1"/>
  <c r="P6" i="19"/>
  <c r="M6" i="19"/>
  <c r="M7" i="19" s="1"/>
  <c r="R6" i="19"/>
  <c r="P2" i="19" s="1"/>
  <c r="M9" i="19"/>
  <c r="M11" i="19" s="1"/>
  <c r="M13" i="19" s="1"/>
  <c r="M15" i="19" s="1"/>
  <c r="M17" i="19" s="1"/>
  <c r="M19" i="19" s="1"/>
  <c r="P6" i="18"/>
  <c r="M6" i="18"/>
  <c r="M7" i="18" s="1"/>
  <c r="M9" i="18" s="1"/>
  <c r="M11" i="18" s="1"/>
  <c r="M13" i="18" s="1"/>
  <c r="M15" i="18" s="1"/>
  <c r="M17" i="18" s="1"/>
  <c r="M19" i="18" s="1"/>
  <c r="R6" i="18"/>
  <c r="P2" i="18" s="1"/>
  <c r="G55" i="5"/>
  <c r="I65" i="5" s="1"/>
  <c r="M55" i="5" s="1"/>
  <c r="M56" i="5" s="1"/>
  <c r="G53" i="5"/>
  <c r="J68" i="5" s="1"/>
  <c r="M53" i="5" s="1"/>
  <c r="M54" i="5" s="1"/>
  <c r="G51" i="5"/>
  <c r="K65" i="5" s="1"/>
  <c r="M51" i="5" s="1"/>
  <c r="M52" i="5" s="1"/>
  <c r="N50" i="5"/>
  <c r="N52" i="5" s="1"/>
  <c r="N54" i="5" s="1"/>
  <c r="N56" i="5" s="1"/>
  <c r="G49" i="5"/>
  <c r="J62" i="5" s="1"/>
  <c r="M49" i="5" s="1"/>
  <c r="M50" i="5" s="1"/>
  <c r="N29" i="17"/>
  <c r="R28" i="17"/>
  <c r="O28" i="17"/>
  <c r="P28" i="17" s="1"/>
  <c r="N27" i="17"/>
  <c r="R26" i="17"/>
  <c r="P26" i="17"/>
  <c r="O26" i="17"/>
  <c r="M26" i="17"/>
  <c r="M27" i="17" s="1"/>
  <c r="N25" i="17"/>
  <c r="R24" i="17"/>
  <c r="O24" i="17"/>
  <c r="P24" i="17" s="1"/>
  <c r="N23" i="17"/>
  <c r="R22" i="17"/>
  <c r="P22" i="17"/>
  <c r="O22" i="17"/>
  <c r="M22" i="17"/>
  <c r="M23" i="17" s="1"/>
  <c r="N21" i="17"/>
  <c r="R20" i="17"/>
  <c r="O20" i="17"/>
  <c r="P20" i="17" s="1"/>
  <c r="N19" i="17"/>
  <c r="R18" i="17"/>
  <c r="P18" i="17"/>
  <c r="O18" i="17"/>
  <c r="M18" i="17"/>
  <c r="M19" i="17" s="1"/>
  <c r="N17" i="17"/>
  <c r="R16" i="17"/>
  <c r="O16" i="17"/>
  <c r="P16" i="17" s="1"/>
  <c r="R14" i="17"/>
  <c r="R12" i="17"/>
  <c r="R10" i="17"/>
  <c r="R8" i="17"/>
  <c r="R6" i="17"/>
  <c r="M16" i="17" l="1"/>
  <c r="M17" i="17" s="1"/>
  <c r="M20" i="17"/>
  <c r="M21" i="17" s="1"/>
  <c r="M24" i="17"/>
  <c r="M25" i="17" s="1"/>
  <c r="M28" i="17"/>
  <c r="M29" i="17" s="1"/>
  <c r="M29" i="11" l="1"/>
  <c r="R28" i="11"/>
  <c r="O28" i="11"/>
  <c r="N28" i="11"/>
  <c r="L28" i="11"/>
  <c r="L29" i="11" s="1"/>
  <c r="M27" i="11"/>
  <c r="R26" i="11"/>
  <c r="N26" i="11"/>
  <c r="O26" i="11" s="1"/>
  <c r="M25" i="11"/>
  <c r="R24" i="11"/>
  <c r="O24" i="11"/>
  <c r="N24" i="11"/>
  <c r="L24" i="11"/>
  <c r="L25" i="11" s="1"/>
  <c r="M23" i="11"/>
  <c r="R22" i="11"/>
  <c r="N22" i="11"/>
  <c r="O22" i="11" s="1"/>
  <c r="M21" i="11"/>
  <c r="R20" i="11"/>
  <c r="O20" i="11"/>
  <c r="N20" i="11"/>
  <c r="L20" i="11"/>
  <c r="L21" i="11" s="1"/>
  <c r="M19" i="11"/>
  <c r="R18" i="11"/>
  <c r="N18" i="11"/>
  <c r="O18" i="11" s="1"/>
  <c r="M17" i="11"/>
  <c r="R16" i="11"/>
  <c r="O16" i="11"/>
  <c r="N16" i="11"/>
  <c r="L16" i="11"/>
  <c r="L17" i="11" s="1"/>
  <c r="R8" i="11" l="1"/>
  <c r="R12" i="11"/>
  <c r="R10" i="11"/>
  <c r="R14" i="11"/>
  <c r="L18" i="11"/>
  <c r="L19" i="11" s="1"/>
  <c r="L22" i="11"/>
  <c r="L23" i="11" s="1"/>
  <c r="L26" i="11"/>
  <c r="L27" i="11" s="1"/>
  <c r="R6" i="11" l="1"/>
  <c r="N29" i="5"/>
  <c r="R28" i="5"/>
  <c r="O28" i="5"/>
  <c r="P28" i="5" s="1"/>
  <c r="G28" i="5"/>
  <c r="N27" i="5"/>
  <c r="R26" i="5"/>
  <c r="O26" i="5"/>
  <c r="P26" i="5" s="1"/>
  <c r="G26" i="5"/>
  <c r="N25" i="5"/>
  <c r="R24" i="5"/>
  <c r="O24" i="5"/>
  <c r="P24" i="5" s="1"/>
  <c r="G24" i="5"/>
  <c r="N23" i="5"/>
  <c r="R22" i="5"/>
  <c r="O22" i="5"/>
  <c r="P22" i="5" s="1"/>
  <c r="G22" i="5"/>
  <c r="N21" i="5"/>
  <c r="R20" i="5"/>
  <c r="O20" i="5"/>
  <c r="P20" i="5" s="1"/>
  <c r="G20" i="5"/>
  <c r="N19" i="5"/>
  <c r="R18" i="5"/>
  <c r="O18" i="5"/>
  <c r="P18" i="5" s="1"/>
  <c r="G18" i="5"/>
  <c r="R16" i="5"/>
  <c r="G16" i="5"/>
  <c r="O16" i="5" s="1"/>
  <c r="P16" i="5" s="1"/>
  <c r="G14" i="5"/>
  <c r="O14" i="5" s="1"/>
  <c r="G12" i="5"/>
  <c r="O12" i="5" s="1"/>
  <c r="G10" i="5"/>
  <c r="O10" i="5" s="1"/>
  <c r="G8" i="5"/>
  <c r="O8" i="5" s="1"/>
  <c r="G6" i="5"/>
  <c r="N11" i="5"/>
  <c r="N13" i="5" s="1"/>
  <c r="N15" i="5" s="1"/>
  <c r="N17" i="5" s="1"/>
  <c r="H55" i="5" l="1"/>
  <c r="K55" i="5" s="1"/>
  <c r="H53" i="5"/>
  <c r="K53" i="5" s="1"/>
  <c r="H51" i="5"/>
  <c r="K51" i="5" s="1"/>
  <c r="H49" i="5"/>
  <c r="K49" i="5" s="1"/>
  <c r="H26" i="5"/>
  <c r="K26" i="5" s="1"/>
  <c r="M18" i="5"/>
  <c r="M19" i="5" s="1"/>
  <c r="M22" i="5"/>
  <c r="M23" i="5" s="1"/>
  <c r="M26" i="5"/>
  <c r="M27" i="5" s="1"/>
  <c r="R8" i="5"/>
  <c r="P8" i="5"/>
  <c r="M8" i="5"/>
  <c r="R12" i="5"/>
  <c r="P12" i="5"/>
  <c r="M12" i="5"/>
  <c r="P10" i="5"/>
  <c r="M10" i="5"/>
  <c r="R10" i="5"/>
  <c r="P14" i="5"/>
  <c r="M14" i="5"/>
  <c r="M15" i="5" s="1"/>
  <c r="R14" i="5"/>
  <c r="O6" i="5"/>
  <c r="H8" i="5"/>
  <c r="K8" i="5" s="1"/>
  <c r="H12" i="5"/>
  <c r="K12" i="5" s="1"/>
  <c r="H16" i="5"/>
  <c r="K16" i="5" s="1"/>
  <c r="M16" i="5"/>
  <c r="M17" i="5" s="1"/>
  <c r="H20" i="5"/>
  <c r="K20" i="5" s="1"/>
  <c r="M20" i="5"/>
  <c r="M21" i="5" s="1"/>
  <c r="H24" i="5"/>
  <c r="K24" i="5" s="1"/>
  <c r="M24" i="5"/>
  <c r="M25" i="5" s="1"/>
  <c r="H28" i="5"/>
  <c r="K28" i="5" s="1"/>
  <c r="M28" i="5"/>
  <c r="M29" i="5" s="1"/>
  <c r="H6" i="5"/>
  <c r="K6" i="5" s="1"/>
  <c r="H10" i="5"/>
  <c r="K10" i="5" s="1"/>
  <c r="H14" i="5"/>
  <c r="K14" i="5" s="1"/>
  <c r="H18" i="5"/>
  <c r="K18" i="5" s="1"/>
  <c r="H22" i="5"/>
  <c r="K22" i="5" s="1"/>
  <c r="P6" i="5" l="1"/>
  <c r="M6" i="5"/>
  <c r="M7" i="5" s="1"/>
  <c r="M9" i="5" s="1"/>
  <c r="M11" i="5" s="1"/>
  <c r="M13" i="5" s="1"/>
  <c r="R6" i="5"/>
  <c r="P2" i="5" s="1"/>
</calcChain>
</file>

<file path=xl/comments1.xml><?xml version="1.0" encoding="utf-8"?>
<comments xmlns="http://schemas.openxmlformats.org/spreadsheetml/2006/main">
  <authors>
    <author>Eberwine</author>
  </authors>
  <commentList>
    <comment ref="E12" authorId="0" shapeId="0">
      <text>
        <r>
          <rPr>
            <b/>
            <sz val="8"/>
            <color indexed="81"/>
            <rFont val="Tahoma"/>
          </rPr>
          <t>Equipment suffixes listed below</t>
        </r>
      </text>
    </comment>
    <comment ref="B15" authorId="0" shapeId="0">
      <text>
        <r>
          <rPr>
            <b/>
            <sz val="8"/>
            <color indexed="81"/>
            <rFont val="Tahoma"/>
          </rPr>
          <t>Defense VFR - if you are flying across international borders</t>
        </r>
      </text>
    </comment>
    <comment ref="H24" authorId="0" shapeId="0">
      <text>
        <r>
          <rPr>
            <b/>
            <sz val="8"/>
            <color indexed="81"/>
            <rFont val="Tahoma"/>
          </rPr>
          <t>Typically:
Pilot's name
Pilot's home phone
Airport phone</t>
        </r>
      </text>
    </comment>
  </commentList>
</comments>
</file>

<file path=xl/sharedStrings.xml><?xml version="1.0" encoding="utf-8"?>
<sst xmlns="http://schemas.openxmlformats.org/spreadsheetml/2006/main" count="322" uniqueCount="100">
  <si>
    <t>Waypoint</t>
  </si>
  <si>
    <t>Magnetic Course</t>
  </si>
  <si>
    <t>Total Fuel (gal)</t>
  </si>
  <si>
    <t>GS - Act.</t>
  </si>
  <si>
    <t>GS - Est.</t>
  </si>
  <si>
    <t>Time Off</t>
  </si>
  <si>
    <t>Total Time</t>
  </si>
  <si>
    <t>ETE</t>
  </si>
  <si>
    <t>ATE</t>
  </si>
  <si>
    <t>ETA</t>
  </si>
  <si>
    <t>ATA</t>
  </si>
  <si>
    <t>Gallons Per Hour</t>
  </si>
  <si>
    <t>This leg</t>
  </si>
  <si>
    <t>Left</t>
  </si>
  <si>
    <t>Total Distance</t>
  </si>
  <si>
    <t>w</t>
  </si>
  <si>
    <t>Select Altitude</t>
  </si>
  <si>
    <t>Find wind</t>
  </si>
  <si>
    <t xml:space="preserve"> Speed</t>
  </si>
  <si>
    <t>Temp.</t>
  </si>
  <si>
    <t>Direction</t>
  </si>
  <si>
    <t>CAS</t>
  </si>
  <si>
    <t>TAS</t>
  </si>
  <si>
    <t>Select course</t>
  </si>
  <si>
    <t>W</t>
  </si>
  <si>
    <t>Wind Corr. (TC)</t>
  </si>
  <si>
    <t>Degree</t>
  </si>
  <si>
    <t>W or E</t>
  </si>
  <si>
    <t>Find Mag. Variance</t>
  </si>
  <si>
    <t>WEATHER LOG</t>
  </si>
  <si>
    <t>Ceiling, Visibility and Precipitation</t>
  </si>
  <si>
    <t>Winds Aloft</t>
  </si>
  <si>
    <t>Icing
and Freezing Level</t>
  </si>
  <si>
    <t>Turbulence
and Cloud Tops</t>
  </si>
  <si>
    <t>Position of Fronts, 
Lows and Highs</t>
  </si>
  <si>
    <t>Reported</t>
  </si>
  <si>
    <t>Forecast</t>
  </si>
  <si>
    <t>Departure</t>
  </si>
  <si>
    <t>Enroute</t>
  </si>
  <si>
    <t>Destination</t>
  </si>
  <si>
    <t>Alternate</t>
  </si>
  <si>
    <t>FLIGHT PLAN</t>
  </si>
  <si>
    <t>Notes and NOTAMs</t>
  </si>
  <si>
    <t>1.</t>
  </si>
  <si>
    <t>Type</t>
  </si>
  <si>
    <t>2. Aircraft
Identification</t>
  </si>
  <si>
    <t>3. Aircraft Type/
Special Equipment</t>
  </si>
  <si>
    <t>4. True
Airspeed
          Knots</t>
  </si>
  <si>
    <t>5. Departure
Point</t>
  </si>
  <si>
    <t>6. Departure Time</t>
  </si>
  <si>
    <t>7.Cruising
Altitude</t>
  </si>
  <si>
    <t>VFR</t>
  </si>
  <si>
    <t>Proposed (Z)</t>
  </si>
  <si>
    <t>Actual (Z)</t>
  </si>
  <si>
    <t>IFR</t>
  </si>
  <si>
    <t>DVFR</t>
  </si>
  <si>
    <t xml:space="preserve"> 8. Route of Flight</t>
  </si>
  <si>
    <t xml:space="preserve"> 9. Destination (Name of airport and city)</t>
  </si>
  <si>
    <t xml:space="preserve"> 10. Est. Time Enroute</t>
  </si>
  <si>
    <t xml:space="preserve"> 11. Remarks</t>
  </si>
  <si>
    <t>Hours</t>
  </si>
  <si>
    <t>Minutes</t>
  </si>
  <si>
    <t xml:space="preserve"> 12. Fuel on board</t>
  </si>
  <si>
    <t>13. Alternate Airport(s)</t>
  </si>
  <si>
    <t xml:space="preserve"> 14. Pilot's Name, Address, Tel # &amp; Aircraft Home Base</t>
  </si>
  <si>
    <t>15. # Aboard</t>
  </si>
  <si>
    <t xml:space="preserve"> 16. Color of Aircraft</t>
  </si>
  <si>
    <t xml:space="preserve"> 17. Destination Contact / Telephone (Optional)</t>
  </si>
  <si>
    <t>CLOSE VFR FLIGHT PLAN WITH _____________________ FSS ON ARRIVAL</t>
  </si>
  <si>
    <t>Position Report</t>
  </si>
  <si>
    <t>Special Equipment Suffix</t>
  </si>
  <si>
    <t>/C-RNAV, transponder with no altitude encoding capability
/W-RNAV, no transponder
/G-Global Positioning System (GPS)/Global Navigation Satellite System (GNSS) equipped aircraft with ocianic, enrout, terminal, and GPS approach capability.</t>
  </si>
  <si>
    <t>Acft.
Ident.</t>
  </si>
  <si>
    <t>Position</t>
  </si>
  <si>
    <t>Time</t>
  </si>
  <si>
    <t>Alt.</t>
  </si>
  <si>
    <t>IFR/
VFR</t>
  </si>
  <si>
    <t>Est.
Next Fix</t>
  </si>
  <si>
    <t>Name
Following Fix</t>
  </si>
  <si>
    <t>/X-No Transponder
/T-Transponder with no altitude encoding capability
/U-Transponder with altitude encoding capability
/D-DME, no transponder</t>
  </si>
  <si>
    <t>/B-DME, transponder with no altitude encoding capability
/A-DME, transponder with altitude encoding capability
/R-RNAV, transponder with altitude encoding capability</t>
  </si>
  <si>
    <t xml:space="preserve">
Report Conditions Aloft - Cloud Tops, Bases, Layers, Visibility, Turbulence, Haze, Ice, Thunderstorms</t>
  </si>
  <si>
    <t>Fuel</t>
  </si>
  <si>
    <t>Distance</t>
  </si>
  <si>
    <t>Compass heading (MD)</t>
  </si>
  <si>
    <t>N</t>
  </si>
  <si>
    <t>E</t>
  </si>
  <si>
    <t>S</t>
  </si>
  <si>
    <t>BCB</t>
  </si>
  <si>
    <t>Power lines</t>
  </si>
  <si>
    <t>Ballard</t>
  </si>
  <si>
    <t>Dam</t>
  </si>
  <si>
    <t>BKW</t>
  </si>
  <si>
    <t>Road/rail/power</t>
  </si>
  <si>
    <t>Welch</t>
  </si>
  <si>
    <t>Second railroad</t>
  </si>
  <si>
    <t>JFZ</t>
  </si>
  <si>
    <t>Lebanon</t>
  </si>
  <si>
    <t>Rail/Bristol</t>
  </si>
  <si>
    <t>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</si>
</sst>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6"/>
      <name val="Arial"/>
      <family val="2"/>
    </font>
    <font>
      <sz val="10"/>
      <name val="Arial"/>
    </font>
    <font>
      <b/>
      <sz val="8"/>
      <color indexed="81"/>
      <name val="Tahoma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24994659260841701"/>
        <bgColor indexed="64"/>
      </patternFill>
    </fill>
  </fills>
  <borders count="113">
    <border>
      <left/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26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 wrapText="1"/>
    </xf>
    <xf numFmtId="164" fontId="0" fillId="2" borderId="17" xfId="0" applyNumberForma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0" fontId="3" fillId="0" borderId="52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164" fontId="0" fillId="2" borderId="20" xfId="0" applyNumberFormat="1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3" borderId="34" xfId="0" applyFill="1" applyBorder="1" applyAlignment="1" applyProtection="1">
      <alignment horizontal="center" vertical="center" wrapText="1"/>
      <protection locked="0"/>
    </xf>
    <xf numFmtId="0" fontId="0" fillId="3" borderId="46" xfId="0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67" xfId="0" applyFont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9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164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1" xfId="0" applyFont="1" applyFill="1" applyBorder="1" applyAlignment="1">
      <alignment horizontal="center" vertical="center" wrapText="1"/>
    </xf>
    <xf numFmtId="0" fontId="0" fillId="3" borderId="102" xfId="0" applyFill="1" applyBorder="1" applyAlignment="1" applyProtection="1">
      <alignment horizontal="left" vertical="center" wrapText="1"/>
      <protection locked="0"/>
    </xf>
    <xf numFmtId="0" fontId="0" fillId="3" borderId="103" xfId="0" applyFill="1" applyBorder="1" applyAlignment="1" applyProtection="1">
      <alignment horizontal="center" vertical="center" wrapText="1"/>
      <protection locked="0"/>
    </xf>
    <xf numFmtId="0" fontId="0" fillId="3" borderId="103" xfId="0" applyFill="1" applyBorder="1" applyAlignment="1">
      <alignment horizontal="center" vertical="center" wrapText="1"/>
    </xf>
    <xf numFmtId="164" fontId="0" fillId="3" borderId="103" xfId="0" applyNumberFormat="1" applyFill="1" applyBorder="1" applyAlignment="1">
      <alignment horizontal="center" vertical="center" wrapText="1"/>
    </xf>
    <xf numFmtId="0" fontId="0" fillId="3" borderId="104" xfId="0" applyFill="1" applyBorder="1" applyAlignment="1">
      <alignment horizontal="center" vertical="center" wrapText="1"/>
    </xf>
    <xf numFmtId="0" fontId="12" fillId="0" borderId="0" xfId="2" applyAlignment="1">
      <alignment horizontal="center" vertical="center"/>
    </xf>
    <xf numFmtId="0" fontId="11" fillId="0" borderId="70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 wrapText="1"/>
    </xf>
    <xf numFmtId="0" fontId="12" fillId="5" borderId="0" xfId="2" applyFill="1" applyBorder="1" applyAlignment="1">
      <alignment horizontal="center" vertical="center"/>
    </xf>
    <xf numFmtId="0" fontId="9" fillId="5" borderId="53" xfId="2" applyFont="1" applyFill="1" applyBorder="1" applyAlignment="1">
      <alignment horizontal="center" vertical="center"/>
    </xf>
    <xf numFmtId="0" fontId="9" fillId="0" borderId="81" xfId="2" applyFont="1" applyBorder="1" applyAlignment="1">
      <alignment horizontal="center" vertical="center"/>
    </xf>
    <xf numFmtId="0" fontId="9" fillId="5" borderId="81" xfId="2" quotePrefix="1" applyFont="1" applyFill="1" applyBorder="1" applyAlignment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0" fontId="0" fillId="7" borderId="102" xfId="0" applyFill="1" applyBorder="1" applyAlignment="1" applyProtection="1">
      <alignment horizontal="left" vertical="center" wrapText="1"/>
      <protection locked="0"/>
    </xf>
    <xf numFmtId="0" fontId="0" fillId="7" borderId="103" xfId="0" applyFill="1" applyBorder="1" applyAlignment="1" applyProtection="1">
      <alignment horizontal="center" vertical="center" wrapText="1"/>
      <protection locked="0"/>
    </xf>
    <xf numFmtId="0" fontId="0" fillId="7" borderId="103" xfId="0" applyFill="1" applyBorder="1" applyAlignment="1">
      <alignment horizontal="center" vertical="center" wrapText="1"/>
    </xf>
    <xf numFmtId="164" fontId="0" fillId="7" borderId="103" xfId="0" applyNumberFormat="1" applyFill="1" applyBorder="1" applyAlignment="1">
      <alignment horizontal="center" vertical="center" wrapText="1"/>
    </xf>
    <xf numFmtId="0" fontId="0" fillId="7" borderId="104" xfId="0" applyFill="1" applyBorder="1"/>
    <xf numFmtId="164" fontId="5" fillId="2" borderId="30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63" xfId="0" applyBorder="1"/>
    <xf numFmtId="164" fontId="0" fillId="0" borderId="14" xfId="0" applyNumberFormat="1" applyBorder="1" applyAlignment="1" applyProtection="1">
      <alignment horizontal="center" vertical="center" wrapText="1"/>
      <protection locked="0"/>
    </xf>
    <xf numFmtId="0" fontId="0" fillId="0" borderId="109" xfId="0" applyBorder="1"/>
    <xf numFmtId="164" fontId="0" fillId="0" borderId="17" xfId="0" applyNumberForma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</xf>
    <xf numFmtId="0" fontId="7" fillId="5" borderId="81" xfId="2" applyFont="1" applyFill="1" applyBorder="1" applyAlignment="1">
      <alignment horizontal="center" vertical="center"/>
    </xf>
    <xf numFmtId="0" fontId="7" fillId="5" borderId="53" xfId="2" applyFont="1" applyFill="1" applyBorder="1" applyAlignment="1">
      <alignment horizontal="center" vertical="center"/>
    </xf>
    <xf numFmtId="0" fontId="12" fillId="0" borderId="9" xfId="2" applyBorder="1" applyAlignment="1">
      <alignment horizontal="center" vertical="center"/>
    </xf>
    <xf numFmtId="0" fontId="6" fillId="4" borderId="72" xfId="2" applyFont="1" applyFill="1" applyBorder="1" applyAlignment="1">
      <alignment horizontal="center" vertical="center"/>
    </xf>
    <xf numFmtId="0" fontId="6" fillId="4" borderId="73" xfId="2" applyFont="1" applyFill="1" applyBorder="1" applyAlignment="1">
      <alignment horizontal="center" vertical="center"/>
    </xf>
    <xf numFmtId="0" fontId="6" fillId="4" borderId="74" xfId="2" applyFont="1" applyFill="1" applyBorder="1" applyAlignment="1">
      <alignment horizontal="center" vertical="center"/>
    </xf>
    <xf numFmtId="0" fontId="12" fillId="0" borderId="72" xfId="2" applyBorder="1" applyAlignment="1">
      <alignment horizontal="center" vertical="center"/>
    </xf>
    <xf numFmtId="0" fontId="12" fillId="0" borderId="73" xfId="2" applyBorder="1" applyAlignment="1">
      <alignment horizontal="center" vertical="center"/>
    </xf>
    <xf numFmtId="0" fontId="12" fillId="0" borderId="74" xfId="2" applyBorder="1" applyAlignment="1">
      <alignment horizontal="center" vertical="center"/>
    </xf>
    <xf numFmtId="0" fontId="12" fillId="0" borderId="77" xfId="2" applyBorder="1" applyAlignment="1">
      <alignment horizontal="center" vertical="center"/>
    </xf>
    <xf numFmtId="0" fontId="12" fillId="0" borderId="78" xfId="2" applyBorder="1" applyAlignment="1">
      <alignment horizontal="center" vertical="center"/>
    </xf>
    <xf numFmtId="0" fontId="12" fillId="0" borderId="80" xfId="2" applyBorder="1" applyAlignment="1">
      <alignment horizontal="center" vertical="center"/>
    </xf>
    <xf numFmtId="0" fontId="7" fillId="5" borderId="0" xfId="2" applyFont="1" applyFill="1" applyBorder="1" applyAlignment="1">
      <alignment horizontal="center" vertical="center" wrapText="1"/>
    </xf>
    <xf numFmtId="0" fontId="12" fillId="0" borderId="79" xfId="2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 wrapText="1"/>
    </xf>
    <xf numFmtId="0" fontId="12" fillId="5" borderId="44" xfId="2" applyFill="1" applyBorder="1" applyAlignment="1">
      <alignment horizontal="center" vertical="center"/>
    </xf>
    <xf numFmtId="0" fontId="12" fillId="5" borderId="9" xfId="2" applyFill="1" applyBorder="1" applyAlignment="1">
      <alignment horizontal="center" vertical="center"/>
    </xf>
    <xf numFmtId="0" fontId="12" fillId="5" borderId="43" xfId="2" applyFill="1" applyBorder="1" applyAlignment="1">
      <alignment horizontal="center" vertical="center"/>
    </xf>
    <xf numFmtId="0" fontId="12" fillId="5" borderId="10" xfId="2" applyFill="1" applyBorder="1" applyAlignment="1">
      <alignment horizontal="center" vertical="center"/>
    </xf>
    <xf numFmtId="0" fontId="7" fillId="5" borderId="75" xfId="2" applyFont="1" applyFill="1" applyBorder="1" applyAlignment="1">
      <alignment horizontal="center" vertical="center" wrapText="1"/>
    </xf>
    <xf numFmtId="0" fontId="7" fillId="5" borderId="42" xfId="2" applyFont="1" applyFill="1" applyBorder="1" applyAlignment="1">
      <alignment horizontal="center" vertical="center" wrapText="1"/>
    </xf>
    <xf numFmtId="0" fontId="7" fillId="5" borderId="76" xfId="2" applyFont="1" applyFill="1" applyBorder="1" applyAlignment="1">
      <alignment horizontal="center" vertical="center" wrapText="1"/>
    </xf>
    <xf numFmtId="0" fontId="7" fillId="5" borderId="58" xfId="2" applyFont="1" applyFill="1" applyBorder="1" applyAlignment="1">
      <alignment horizontal="center" vertical="center" wrapText="1"/>
    </xf>
    <xf numFmtId="0" fontId="7" fillId="5" borderId="60" xfId="2" applyFont="1" applyFill="1" applyBorder="1" applyAlignment="1">
      <alignment horizontal="center" vertical="center" wrapText="1"/>
    </xf>
    <xf numFmtId="0" fontId="7" fillId="5" borderId="44" xfId="2" applyFont="1" applyFill="1" applyBorder="1" applyAlignment="1">
      <alignment horizontal="center" vertical="center"/>
    </xf>
    <xf numFmtId="0" fontId="12" fillId="0" borderId="71" xfId="2" applyBorder="1" applyAlignment="1">
      <alignment horizontal="center" vertical="center"/>
    </xf>
    <xf numFmtId="0" fontId="12" fillId="0" borderId="82" xfId="2" applyBorder="1" applyAlignment="1">
      <alignment horizontal="center" vertical="center"/>
    </xf>
    <xf numFmtId="0" fontId="12" fillId="0" borderId="61" xfId="2" applyBorder="1" applyAlignment="1">
      <alignment horizontal="center" vertical="center"/>
    </xf>
    <xf numFmtId="0" fontId="9" fillId="0" borderId="53" xfId="2" applyFont="1" applyBorder="1" applyAlignment="1">
      <alignment horizontal="left" vertical="top" wrapText="1"/>
    </xf>
    <xf numFmtId="0" fontId="9" fillId="0" borderId="29" xfId="2" applyFont="1" applyBorder="1" applyAlignment="1">
      <alignment horizontal="left" vertical="top" wrapText="1"/>
    </xf>
    <xf numFmtId="0" fontId="9" fillId="0" borderId="36" xfId="2" applyFont="1" applyBorder="1" applyAlignment="1">
      <alignment horizontal="left" vertical="top" wrapText="1"/>
    </xf>
    <xf numFmtId="0" fontId="9" fillId="0" borderId="75" xfId="2" applyFont="1" applyBorder="1" applyAlignment="1">
      <alignment horizontal="left" vertical="top" wrapText="1"/>
    </xf>
    <xf numFmtId="0" fontId="9" fillId="0" borderId="91" xfId="2" applyFont="1" applyBorder="1" applyAlignment="1">
      <alignment horizontal="left" vertical="top" wrapText="1"/>
    </xf>
    <xf numFmtId="0" fontId="9" fillId="0" borderId="28" xfId="2" applyFont="1" applyBorder="1" applyAlignment="1">
      <alignment horizontal="left" vertical="top" wrapText="1"/>
    </xf>
    <xf numFmtId="0" fontId="9" fillId="0" borderId="37" xfId="2" applyFont="1" applyBorder="1" applyAlignment="1">
      <alignment horizontal="left" vertical="top" wrapText="1"/>
    </xf>
    <xf numFmtId="0" fontId="12" fillId="0" borderId="84" xfId="2" applyBorder="1" applyAlignment="1">
      <alignment horizontal="center" vertical="center"/>
    </xf>
    <xf numFmtId="0" fontId="12" fillId="0" borderId="85" xfId="2" applyBorder="1" applyAlignment="1">
      <alignment horizontal="center" vertical="center"/>
    </xf>
    <xf numFmtId="0" fontId="12" fillId="0" borderId="57" xfId="2" applyBorder="1" applyAlignment="1">
      <alignment horizontal="center" vertical="center"/>
    </xf>
    <xf numFmtId="0" fontId="12" fillId="0" borderId="53" xfId="2" applyBorder="1" applyAlignment="1">
      <alignment horizontal="center" vertical="center"/>
    </xf>
    <xf numFmtId="0" fontId="12" fillId="0" borderId="83" xfId="2" applyBorder="1" applyAlignment="1">
      <alignment horizontal="center" vertical="center"/>
    </xf>
    <xf numFmtId="0" fontId="9" fillId="0" borderId="90" xfId="2" applyFont="1" applyBorder="1" applyAlignment="1">
      <alignment horizontal="center" vertical="top" wrapText="1"/>
    </xf>
    <xf numFmtId="0" fontId="9" fillId="0" borderId="82" xfId="2" applyFont="1" applyBorder="1" applyAlignment="1">
      <alignment horizontal="center" vertical="top" wrapText="1"/>
    </xf>
    <xf numFmtId="0" fontId="9" fillId="0" borderId="83" xfId="2" applyFont="1" applyBorder="1" applyAlignment="1">
      <alignment horizontal="center" vertical="top" wrapText="1"/>
    </xf>
    <xf numFmtId="0" fontId="12" fillId="0" borderId="86" xfId="2" applyBorder="1" applyAlignment="1">
      <alignment horizontal="center" vertical="center"/>
    </xf>
    <xf numFmtId="0" fontId="9" fillId="0" borderId="89" xfId="2" applyFont="1" applyBorder="1" applyAlignment="1">
      <alignment horizontal="center" vertical="top" wrapText="1"/>
    </xf>
    <xf numFmtId="0" fontId="9" fillId="0" borderId="78" xfId="2" applyFont="1" applyBorder="1" applyAlignment="1">
      <alignment horizontal="center" vertical="top" wrapText="1"/>
    </xf>
    <xf numFmtId="0" fontId="9" fillId="0" borderId="80" xfId="2" applyFont="1" applyBorder="1" applyAlignment="1">
      <alignment horizontal="center" vertical="top" wrapText="1"/>
    </xf>
    <xf numFmtId="0" fontId="8" fillId="4" borderId="73" xfId="2" applyFont="1" applyFill="1" applyBorder="1" applyAlignment="1">
      <alignment horizontal="center" vertical="center"/>
    </xf>
    <xf numFmtId="0" fontId="8" fillId="4" borderId="74" xfId="2" applyFont="1" applyFill="1" applyBorder="1" applyAlignment="1">
      <alignment horizontal="center" vertical="center"/>
    </xf>
    <xf numFmtId="0" fontId="6" fillId="4" borderId="38" xfId="2" applyFont="1" applyFill="1" applyBorder="1" applyAlignment="1">
      <alignment horizontal="center" vertical="center"/>
    </xf>
    <xf numFmtId="0" fontId="6" fillId="4" borderId="39" xfId="2" applyFont="1" applyFill="1" applyBorder="1" applyAlignment="1">
      <alignment horizontal="center" vertical="center"/>
    </xf>
    <xf numFmtId="0" fontId="6" fillId="4" borderId="40" xfId="2" applyFont="1" applyFill="1" applyBorder="1" applyAlignment="1">
      <alignment horizontal="center" vertical="center"/>
    </xf>
    <xf numFmtId="0" fontId="6" fillId="4" borderId="41" xfId="2" applyFont="1" applyFill="1" applyBorder="1" applyAlignment="1">
      <alignment horizontal="center" vertical="center"/>
    </xf>
    <xf numFmtId="0" fontId="6" fillId="4" borderId="0" xfId="2" applyFont="1" applyFill="1" applyBorder="1" applyAlignment="1">
      <alignment horizontal="center" vertical="center"/>
    </xf>
    <xf numFmtId="0" fontId="6" fillId="4" borderId="42" xfId="2" applyFont="1" applyFill="1" applyBorder="1" applyAlignment="1">
      <alignment horizontal="center" vertical="center"/>
    </xf>
    <xf numFmtId="0" fontId="9" fillId="0" borderId="56" xfId="2" applyFont="1" applyBorder="1" applyAlignment="1">
      <alignment horizontal="left" vertical="top" wrapText="1"/>
    </xf>
    <xf numFmtId="0" fontId="9" fillId="0" borderId="42" xfId="2" applyFont="1" applyBorder="1" applyAlignment="1">
      <alignment horizontal="left" vertical="top" wrapText="1"/>
    </xf>
    <xf numFmtId="0" fontId="9" fillId="0" borderId="62" xfId="2" applyFont="1" applyBorder="1" applyAlignment="1">
      <alignment horizontal="left" vertical="top" wrapText="1"/>
    </xf>
    <xf numFmtId="0" fontId="9" fillId="5" borderId="75" xfId="2" applyFont="1" applyFill="1" applyBorder="1" applyAlignment="1">
      <alignment horizontal="center" vertical="center"/>
    </xf>
    <xf numFmtId="0" fontId="9" fillId="5" borderId="0" xfId="2" applyFont="1" applyFill="1" applyBorder="1" applyAlignment="1">
      <alignment horizontal="center" vertical="center"/>
    </xf>
    <xf numFmtId="0" fontId="7" fillId="0" borderId="53" xfId="2" applyFont="1" applyBorder="1" applyAlignment="1">
      <alignment horizontal="center" vertical="top" wrapText="1"/>
    </xf>
    <xf numFmtId="0" fontId="8" fillId="6" borderId="54" xfId="2" applyFont="1" applyFill="1" applyBorder="1" applyAlignment="1">
      <alignment horizontal="center" vertical="center"/>
    </xf>
    <xf numFmtId="0" fontId="8" fillId="6" borderId="56" xfId="2" applyFont="1" applyFill="1" applyBorder="1" applyAlignment="1">
      <alignment horizontal="center" vertical="center"/>
    </xf>
    <xf numFmtId="0" fontId="5" fillId="5" borderId="92" xfId="2" applyFont="1" applyFill="1" applyBorder="1" applyAlignment="1">
      <alignment horizontal="center" vertical="center"/>
    </xf>
    <xf numFmtId="0" fontId="5" fillId="5" borderId="93" xfId="2" applyFont="1" applyFill="1" applyBorder="1" applyAlignment="1">
      <alignment horizontal="center" vertical="center"/>
    </xf>
    <xf numFmtId="0" fontId="5" fillId="5" borderId="94" xfId="2" applyFont="1" applyFill="1" applyBorder="1" applyAlignment="1">
      <alignment horizontal="center" vertical="center"/>
    </xf>
    <xf numFmtId="0" fontId="12" fillId="0" borderId="71" xfId="2" applyBorder="1" applyAlignment="1">
      <alignment vertical="top"/>
    </xf>
    <xf numFmtId="0" fontId="9" fillId="0" borderId="53" xfId="2" applyFont="1" applyBorder="1" applyAlignment="1">
      <alignment vertical="top"/>
    </xf>
    <xf numFmtId="0" fontId="9" fillId="5" borderId="81" xfId="2" applyFont="1" applyFill="1" applyBorder="1" applyAlignment="1">
      <alignment horizontal="center" vertical="top"/>
    </xf>
    <xf numFmtId="0" fontId="9" fillId="5" borderId="53" xfId="2" applyFont="1" applyFill="1" applyBorder="1" applyAlignment="1">
      <alignment horizontal="center" vertical="top"/>
    </xf>
    <xf numFmtId="0" fontId="9" fillId="5" borderId="71" xfId="2" applyFont="1" applyFill="1" applyBorder="1" applyAlignment="1">
      <alignment horizontal="center" vertical="top"/>
    </xf>
    <xf numFmtId="0" fontId="9" fillId="0" borderId="29" xfId="2" applyFont="1" applyBorder="1" applyAlignment="1">
      <alignment horizontal="left" vertical="top"/>
    </xf>
    <xf numFmtId="0" fontId="9" fillId="0" borderId="54" xfId="2" applyFont="1" applyBorder="1" applyAlignment="1">
      <alignment horizontal="left" vertical="top"/>
    </xf>
    <xf numFmtId="0" fontId="9" fillId="0" borderId="36" xfId="2" applyFont="1" applyBorder="1" applyAlignment="1">
      <alignment horizontal="left" vertical="top"/>
    </xf>
    <xf numFmtId="0" fontId="9" fillId="0" borderId="75" xfId="2" applyFont="1" applyBorder="1" applyAlignment="1">
      <alignment horizontal="left" vertical="top"/>
    </xf>
    <xf numFmtId="0" fontId="9" fillId="0" borderId="0" xfId="2" applyFont="1" applyBorder="1" applyAlignment="1">
      <alignment horizontal="left" vertical="top"/>
    </xf>
    <xf numFmtId="0" fontId="9" fillId="0" borderId="91" xfId="2" applyFont="1" applyBorder="1" applyAlignment="1">
      <alignment horizontal="left" vertical="top"/>
    </xf>
    <xf numFmtId="0" fontId="9" fillId="0" borderId="28" xfId="2" applyFont="1" applyBorder="1" applyAlignment="1">
      <alignment horizontal="left" vertical="top"/>
    </xf>
    <xf numFmtId="0" fontId="9" fillId="0" borderId="50" xfId="2" applyFont="1" applyBorder="1" applyAlignment="1">
      <alignment horizontal="left" vertical="top"/>
    </xf>
    <xf numFmtId="0" fontId="9" fillId="0" borderId="37" xfId="2" applyFont="1" applyBorder="1" applyAlignment="1">
      <alignment horizontal="left" vertical="top"/>
    </xf>
    <xf numFmtId="0" fontId="9" fillId="0" borderId="81" xfId="2" applyFont="1" applyBorder="1" applyAlignment="1">
      <alignment horizontal="left" vertical="top" wrapText="1"/>
    </xf>
    <xf numFmtId="0" fontId="12" fillId="0" borderId="87" xfId="2" applyBorder="1" applyAlignment="1">
      <alignment horizontal="center" vertical="center"/>
    </xf>
    <xf numFmtId="0" fontId="12" fillId="0" borderId="88" xfId="2" applyBorder="1" applyAlignment="1">
      <alignment horizontal="center" vertical="center"/>
    </xf>
    <xf numFmtId="0" fontId="12" fillId="0" borderId="95" xfId="2" applyBorder="1" applyAlignment="1">
      <alignment horizontal="center" vertical="center"/>
    </xf>
    <xf numFmtId="0" fontId="12" fillId="0" borderId="55" xfId="2" applyBorder="1" applyAlignment="1">
      <alignment vertical="top"/>
    </xf>
    <xf numFmtId="0" fontId="12" fillId="0" borderId="54" xfId="2" applyBorder="1" applyAlignment="1">
      <alignment vertical="top"/>
    </xf>
    <xf numFmtId="0" fontId="12" fillId="0" borderId="41" xfId="2" applyBorder="1" applyAlignment="1">
      <alignment vertical="top"/>
    </xf>
    <xf numFmtId="0" fontId="12" fillId="0" borderId="0" xfId="2" applyBorder="1" applyAlignment="1">
      <alignment vertical="top"/>
    </xf>
    <xf numFmtId="0" fontId="3" fillId="0" borderId="81" xfId="2" applyFont="1" applyBorder="1" applyAlignment="1">
      <alignment vertical="top"/>
    </xf>
    <xf numFmtId="0" fontId="3" fillId="0" borderId="53" xfId="2" applyFont="1" applyBorder="1" applyAlignment="1">
      <alignment vertical="top"/>
    </xf>
    <xf numFmtId="0" fontId="12" fillId="5" borderId="53" xfId="2" applyFill="1" applyBorder="1" applyAlignment="1">
      <alignment horizontal="center" vertical="center"/>
    </xf>
    <xf numFmtId="0" fontId="12" fillId="0" borderId="81" xfId="2" applyBorder="1" applyAlignment="1">
      <alignment vertical="top"/>
    </xf>
    <xf numFmtId="0" fontId="12" fillId="0" borderId="53" xfId="2" applyBorder="1" applyAlignment="1">
      <alignment vertical="top"/>
    </xf>
    <xf numFmtId="0" fontId="12" fillId="0" borderId="43" xfId="2" applyBorder="1" applyAlignment="1">
      <alignment vertical="top"/>
    </xf>
    <xf numFmtId="0" fontId="12" fillId="0" borderId="10" xfId="2" applyBorder="1" applyAlignment="1">
      <alignment vertical="top"/>
    </xf>
    <xf numFmtId="0" fontId="12" fillId="0" borderId="29" xfId="2" applyBorder="1" applyAlignment="1">
      <alignment vertical="top"/>
    </xf>
    <xf numFmtId="0" fontId="9" fillId="0" borderId="71" xfId="2" applyFont="1" applyBorder="1" applyAlignment="1">
      <alignment horizontal="left" vertical="top" wrapText="1"/>
    </xf>
    <xf numFmtId="0" fontId="10" fillId="5" borderId="41" xfId="2" quotePrefix="1" applyFont="1" applyFill="1" applyBorder="1" applyAlignment="1">
      <alignment vertical="top" wrapText="1"/>
    </xf>
    <xf numFmtId="0" fontId="10" fillId="5" borderId="0" xfId="2" quotePrefix="1" applyFont="1" applyFill="1" applyBorder="1" applyAlignment="1">
      <alignment vertical="top" wrapText="1"/>
    </xf>
    <xf numFmtId="0" fontId="10" fillId="5" borderId="59" xfId="2" quotePrefix="1" applyFont="1" applyFill="1" applyBorder="1" applyAlignment="1">
      <alignment vertical="top" wrapText="1"/>
    </xf>
    <xf numFmtId="0" fontId="10" fillId="5" borderId="58" xfId="2" quotePrefix="1" applyFont="1" applyFill="1" applyBorder="1" applyAlignment="1">
      <alignment vertical="top" wrapText="1"/>
    </xf>
    <xf numFmtId="0" fontId="10" fillId="5" borderId="39" xfId="2" quotePrefix="1" applyFont="1" applyFill="1" applyBorder="1" applyAlignment="1">
      <alignment horizontal="left" vertical="center" wrapText="1"/>
    </xf>
    <xf numFmtId="0" fontId="10" fillId="5" borderId="40" xfId="2" quotePrefix="1" applyFont="1" applyFill="1" applyBorder="1" applyAlignment="1">
      <alignment horizontal="left" vertical="center" wrapText="1"/>
    </xf>
    <xf numFmtId="0" fontId="10" fillId="5" borderId="0" xfId="2" quotePrefix="1" applyFont="1" applyFill="1" applyBorder="1" applyAlignment="1">
      <alignment horizontal="left" vertical="center" wrapText="1"/>
    </xf>
    <xf numFmtId="0" fontId="10" fillId="5" borderId="42" xfId="2" quotePrefix="1" applyFont="1" applyFill="1" applyBorder="1" applyAlignment="1">
      <alignment horizontal="left" vertical="center" wrapText="1"/>
    </xf>
    <xf numFmtId="0" fontId="10" fillId="5" borderId="58" xfId="2" quotePrefix="1" applyFont="1" applyFill="1" applyBorder="1" applyAlignment="1">
      <alignment horizontal="left" vertical="center" wrapText="1"/>
    </xf>
    <xf numFmtId="0" fontId="10" fillId="5" borderId="60" xfId="2" quotePrefix="1" applyFont="1" applyFill="1" applyBorder="1" applyAlignment="1">
      <alignment horizontal="left" vertical="center" wrapText="1"/>
    </xf>
    <xf numFmtId="0" fontId="10" fillId="5" borderId="0" xfId="2" quotePrefix="1" applyFont="1" applyFill="1" applyBorder="1" applyAlignment="1">
      <alignment horizontal="left" vertical="top" wrapText="1"/>
    </xf>
    <xf numFmtId="0" fontId="10" fillId="5" borderId="58" xfId="2" quotePrefix="1" applyFont="1" applyFill="1" applyBorder="1" applyAlignment="1">
      <alignment horizontal="left" vertical="top" wrapText="1"/>
    </xf>
    <xf numFmtId="0" fontId="12" fillId="5" borderId="41" xfId="2" applyFill="1" applyBorder="1" applyAlignment="1">
      <alignment vertical="top"/>
    </xf>
    <xf numFmtId="0" fontId="12" fillId="5" borderId="0" xfId="2" applyFill="1" applyBorder="1" applyAlignment="1">
      <alignment vertical="top"/>
    </xf>
    <xf numFmtId="0" fontId="10" fillId="0" borderId="54" xfId="2" applyFont="1" applyBorder="1" applyAlignment="1">
      <alignment horizontal="left" vertical="top" wrapText="1"/>
    </xf>
    <xf numFmtId="0" fontId="10" fillId="0" borderId="56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left" vertical="top" wrapText="1"/>
    </xf>
    <xf numFmtId="0" fontId="10" fillId="0" borderId="42" xfId="2" applyFont="1" applyBorder="1" applyAlignment="1">
      <alignment horizontal="left" vertical="top" wrapText="1"/>
    </xf>
    <xf numFmtId="0" fontId="10" fillId="0" borderId="58" xfId="2" applyFont="1" applyBorder="1" applyAlignment="1">
      <alignment horizontal="left" vertical="top" wrapText="1"/>
    </xf>
    <xf numFmtId="0" fontId="10" fillId="0" borderId="60" xfId="2" applyFont="1" applyBorder="1" applyAlignment="1">
      <alignment horizontal="left" vertical="top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63" xfId="0" applyFont="1" applyBorder="1" applyAlignment="1" applyProtection="1">
      <alignment horizontal="center" vertical="center" wrapText="1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64" xfId="0" applyFont="1" applyBorder="1" applyAlignment="1" applyProtection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69" xfId="0" applyFont="1" applyFill="1" applyBorder="1" applyAlignment="1" applyProtection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 wrapText="1"/>
    </xf>
    <xf numFmtId="164" fontId="2" fillId="2" borderId="71" xfId="0" applyNumberFormat="1" applyFont="1" applyFill="1" applyBorder="1" applyAlignment="1" applyProtection="1">
      <alignment horizontal="center" vertical="center" wrapText="1"/>
    </xf>
    <xf numFmtId="0" fontId="3" fillId="0" borderId="65" xfId="0" applyFont="1" applyBorder="1" applyAlignment="1" applyProtection="1">
      <alignment horizontal="center" vertical="center" wrapText="1"/>
      <protection locked="0"/>
    </xf>
    <xf numFmtId="0" fontId="3" fillId="0" borderId="66" xfId="0" applyFont="1" applyBorder="1" applyAlignment="1" applyProtection="1">
      <alignment horizontal="center" vertical="center" wrapText="1"/>
      <protection locked="0"/>
    </xf>
    <xf numFmtId="164" fontId="1" fillId="2" borderId="37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  <protection locked="0"/>
    </xf>
    <xf numFmtId="164" fontId="1" fillId="2" borderId="35" xfId="0" applyNumberFormat="1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</xf>
    <xf numFmtId="164" fontId="2" fillId="2" borderId="27" xfId="0" applyNumberFormat="1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105" xfId="0" applyBorder="1" applyAlignment="1" applyProtection="1">
      <alignment horizontal="center" vertical="center" wrapText="1"/>
      <protection locked="0"/>
    </xf>
    <xf numFmtId="164" fontId="2" fillId="2" borderId="106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  <protection locked="0"/>
    </xf>
    <xf numFmtId="164" fontId="2" fillId="2" borderId="31" xfId="0" applyNumberFormat="1" applyFont="1" applyFill="1" applyBorder="1" applyAlignment="1" applyProtection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99" xfId="0" applyBorder="1" applyAlignment="1" applyProtection="1">
      <alignment horizontal="center" vertical="center" wrapText="1"/>
      <protection locked="0"/>
    </xf>
    <xf numFmtId="0" fontId="0" fillId="0" borderId="110" xfId="0" applyBorder="1" applyAlignment="1" applyProtection="1">
      <alignment horizontal="center" vertical="center" wrapText="1"/>
      <protection locked="0"/>
    </xf>
    <xf numFmtId="0" fontId="0" fillId="0" borderId="111" xfId="0" applyBorder="1" applyAlignment="1" applyProtection="1">
      <alignment horizontal="center" vertical="center" wrapText="1"/>
      <protection locked="0"/>
    </xf>
    <xf numFmtId="0" fontId="0" fillId="0" borderId="97" xfId="0" applyBorder="1" applyAlignment="1" applyProtection="1">
      <alignment horizontal="center" vertical="center" wrapText="1"/>
      <protection locked="0"/>
    </xf>
    <xf numFmtId="0" fontId="0" fillId="0" borderId="112" xfId="0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164" fontId="1" fillId="2" borderId="17" xfId="0" applyNumberFormat="1" applyFont="1" applyFill="1" applyBorder="1" applyAlignment="1">
      <alignment horizontal="center" vertical="center" wrapText="1"/>
    </xf>
    <xf numFmtId="0" fontId="0" fillId="0" borderId="100" xfId="0" applyBorder="1" applyAlignment="1" applyProtection="1">
      <alignment horizontal="center" vertical="center" wrapText="1"/>
      <protection locked="0"/>
    </xf>
    <xf numFmtId="0" fontId="0" fillId="0" borderId="98" xfId="0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0" fillId="0" borderId="107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d-NavLogs/Cross%20Country%20Form-+wind-formula%20-%20Nav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ather Log-Flight Plan"/>
      <sheetName val="PSK HSP"/>
      <sheetName val="PSK - UKF"/>
      <sheetName val="UKF - PSK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zoomScale="85" zoomScaleNormal="85" workbookViewId="0">
      <selection activeCell="A13" sqref="A13"/>
    </sheetView>
  </sheetViews>
  <sheetFormatPr defaultRowHeight="12.75" x14ac:dyDescent="0.2"/>
  <cols>
    <col min="1" max="1" width="4.28515625" style="59" customWidth="1"/>
    <col min="2" max="2" width="5.7109375" style="59" customWidth="1"/>
    <col min="3" max="3" width="8.28515625" style="59" customWidth="1"/>
    <col min="4" max="4" width="5.85546875" style="59" customWidth="1"/>
    <col min="5" max="5" width="11.7109375" style="59" customWidth="1"/>
    <col min="6" max="7" width="4.85546875" style="59" customWidth="1"/>
    <col min="8" max="8" width="4.7109375" style="59" customWidth="1"/>
    <col min="9" max="9" width="6.7109375" style="59" customWidth="1"/>
    <col min="10" max="10" width="4.5703125" style="59" customWidth="1"/>
    <col min="11" max="11" width="10" style="59" customWidth="1"/>
    <col min="12" max="12" width="8.42578125" style="59" customWidth="1"/>
    <col min="13" max="13" width="9.7109375" style="59" customWidth="1"/>
    <col min="14" max="14" width="11.42578125" style="59" customWidth="1"/>
    <col min="15" max="15" width="0.5703125" style="59" customWidth="1"/>
    <col min="16" max="16" width="3.5703125" style="59" bestFit="1" customWidth="1"/>
    <col min="17" max="17" width="5.28515625" style="59" bestFit="1" customWidth="1"/>
    <col min="18" max="18" width="3.42578125" style="59" bestFit="1" customWidth="1"/>
    <col min="19" max="19" width="2.85546875" style="59" bestFit="1" customWidth="1"/>
    <col min="20" max="20" width="3.42578125" style="59" bestFit="1" customWidth="1"/>
    <col min="21" max="21" width="5.28515625" style="59" bestFit="1" customWidth="1"/>
    <col min="22" max="22" width="7.85546875" style="59" customWidth="1"/>
    <col min="23" max="16384" width="9.140625" style="59"/>
  </cols>
  <sheetData>
    <row r="1" spans="1:22" ht="21" thickBot="1" x14ac:dyDescent="0.25">
      <c r="A1" s="84" t="s">
        <v>29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6"/>
    </row>
    <row r="2" spans="1:22" ht="13.5" customHeight="1" x14ac:dyDescent="0.2">
      <c r="A2" s="98"/>
      <c r="B2" s="99"/>
      <c r="C2" s="95" t="s">
        <v>30</v>
      </c>
      <c r="D2" s="95"/>
      <c r="E2" s="95"/>
      <c r="F2" s="95"/>
      <c r="G2" s="95"/>
      <c r="H2" s="95"/>
      <c r="I2" s="95"/>
      <c r="J2" s="95" t="s">
        <v>31</v>
      </c>
      <c r="K2" s="95"/>
      <c r="L2" s="97" t="s">
        <v>32</v>
      </c>
      <c r="M2" s="95"/>
      <c r="N2" s="93" t="s">
        <v>33</v>
      </c>
      <c r="O2" s="93"/>
      <c r="P2" s="93"/>
      <c r="Q2" s="93"/>
      <c r="R2" s="93"/>
      <c r="S2" s="102" t="s">
        <v>34</v>
      </c>
      <c r="T2" s="93"/>
      <c r="U2" s="93"/>
      <c r="V2" s="103"/>
    </row>
    <row r="3" spans="1:22" ht="13.5" thickBot="1" x14ac:dyDescent="0.25">
      <c r="A3" s="100"/>
      <c r="B3" s="101"/>
      <c r="C3" s="96" t="s">
        <v>35</v>
      </c>
      <c r="D3" s="96"/>
      <c r="E3" s="96"/>
      <c r="F3" s="96" t="s">
        <v>36</v>
      </c>
      <c r="G3" s="96"/>
      <c r="H3" s="96"/>
      <c r="I3" s="96"/>
      <c r="J3" s="96"/>
      <c r="K3" s="96"/>
      <c r="L3" s="96"/>
      <c r="M3" s="96"/>
      <c r="N3" s="93"/>
      <c r="O3" s="93"/>
      <c r="P3" s="93"/>
      <c r="Q3" s="93"/>
      <c r="R3" s="93"/>
      <c r="S3" s="104"/>
      <c r="T3" s="105"/>
      <c r="U3" s="105"/>
      <c r="V3" s="106"/>
    </row>
    <row r="4" spans="1:22" ht="3" customHeight="1" thickBot="1" x14ac:dyDescent="0.25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9"/>
    </row>
    <row r="5" spans="1:22" ht="40.5" customHeight="1" x14ac:dyDescent="0.2">
      <c r="A5" s="107" t="s">
        <v>37</v>
      </c>
      <c r="B5" s="95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90"/>
      <c r="O5" s="91"/>
      <c r="P5" s="91"/>
      <c r="Q5" s="91"/>
      <c r="R5" s="94"/>
      <c r="S5" s="90"/>
      <c r="T5" s="91"/>
      <c r="U5" s="91"/>
      <c r="V5" s="92"/>
    </row>
    <row r="6" spans="1:22" ht="40.5" customHeight="1" x14ac:dyDescent="0.2">
      <c r="A6" s="81" t="s">
        <v>38</v>
      </c>
      <c r="B6" s="82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08"/>
      <c r="O6" s="109"/>
      <c r="P6" s="109"/>
      <c r="Q6" s="109"/>
      <c r="R6" s="110"/>
      <c r="S6" s="108"/>
      <c r="T6" s="109"/>
      <c r="U6" s="109"/>
      <c r="V6" s="122"/>
    </row>
    <row r="7" spans="1:22" ht="40.5" customHeight="1" x14ac:dyDescent="0.2">
      <c r="A7" s="81" t="s">
        <v>39</v>
      </c>
      <c r="B7" s="82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08"/>
      <c r="O7" s="109"/>
      <c r="P7" s="109"/>
      <c r="Q7" s="109"/>
      <c r="R7" s="110"/>
      <c r="S7" s="108"/>
      <c r="T7" s="109"/>
      <c r="U7" s="109"/>
      <c r="V7" s="122"/>
    </row>
    <row r="8" spans="1:22" ht="40.5" customHeight="1" thickBot="1" x14ac:dyDescent="0.25">
      <c r="A8" s="81" t="s">
        <v>40</v>
      </c>
      <c r="B8" s="82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18"/>
      <c r="O8" s="119"/>
      <c r="P8" s="119"/>
      <c r="Q8" s="119"/>
      <c r="R8" s="120"/>
      <c r="S8" s="118"/>
      <c r="T8" s="119"/>
      <c r="U8" s="119"/>
      <c r="V8" s="126"/>
    </row>
    <row r="9" spans="1:22" ht="3" customHeight="1" thickBot="1" x14ac:dyDescent="0.25">
      <c r="A9" s="87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9"/>
    </row>
    <row r="10" spans="1:22" ht="18.75" customHeight="1" thickBot="1" x14ac:dyDescent="0.25">
      <c r="A10" s="132" t="s">
        <v>41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4"/>
      <c r="O10" s="164"/>
      <c r="P10" s="130" t="s">
        <v>42</v>
      </c>
      <c r="Q10" s="130"/>
      <c r="R10" s="130"/>
      <c r="S10" s="130"/>
      <c r="T10" s="130"/>
      <c r="U10" s="130"/>
      <c r="V10" s="131"/>
    </row>
    <row r="11" spans="1:22" ht="12.75" customHeight="1" x14ac:dyDescent="0.2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7"/>
      <c r="O11" s="165"/>
      <c r="P11" s="127"/>
      <c r="Q11" s="128"/>
      <c r="R11" s="128"/>
      <c r="S11" s="128"/>
      <c r="T11" s="128"/>
      <c r="U11" s="128"/>
      <c r="V11" s="129"/>
    </row>
    <row r="12" spans="1:22" ht="12.75" customHeight="1" x14ac:dyDescent="0.2">
      <c r="A12" s="67" t="s">
        <v>43</v>
      </c>
      <c r="B12" s="65" t="s">
        <v>44</v>
      </c>
      <c r="C12" s="111" t="s">
        <v>45</v>
      </c>
      <c r="D12" s="111"/>
      <c r="E12" s="111" t="s">
        <v>46</v>
      </c>
      <c r="F12" s="111"/>
      <c r="G12" s="111" t="s">
        <v>47</v>
      </c>
      <c r="H12" s="111"/>
      <c r="I12" s="112" t="s">
        <v>48</v>
      </c>
      <c r="J12" s="113"/>
      <c r="K12" s="141" t="s">
        <v>49</v>
      </c>
      <c r="L12" s="142"/>
      <c r="M12" s="112" t="s">
        <v>50</v>
      </c>
      <c r="N12" s="138"/>
      <c r="O12" s="165"/>
      <c r="P12" s="123"/>
      <c r="Q12" s="124"/>
      <c r="R12" s="124"/>
      <c r="S12" s="124"/>
      <c r="T12" s="124"/>
      <c r="U12" s="124"/>
      <c r="V12" s="125"/>
    </row>
    <row r="13" spans="1:22" x14ac:dyDescent="0.2">
      <c r="A13" s="66"/>
      <c r="B13" s="65" t="s">
        <v>51</v>
      </c>
      <c r="C13" s="111"/>
      <c r="D13" s="111"/>
      <c r="E13" s="111"/>
      <c r="F13" s="111"/>
      <c r="G13" s="111"/>
      <c r="H13" s="111"/>
      <c r="I13" s="114"/>
      <c r="J13" s="115"/>
      <c r="K13" s="143" t="s">
        <v>52</v>
      </c>
      <c r="L13" s="143" t="s">
        <v>53</v>
      </c>
      <c r="M13" s="114"/>
      <c r="N13" s="139"/>
      <c r="O13" s="165"/>
      <c r="P13" s="123"/>
      <c r="Q13" s="124"/>
      <c r="R13" s="124"/>
      <c r="S13" s="124"/>
      <c r="T13" s="124"/>
      <c r="U13" s="124"/>
      <c r="V13" s="125"/>
    </row>
    <row r="14" spans="1:22" x14ac:dyDescent="0.2">
      <c r="A14" s="66"/>
      <c r="B14" s="65" t="s">
        <v>54</v>
      </c>
      <c r="C14" s="111"/>
      <c r="D14" s="111"/>
      <c r="E14" s="111"/>
      <c r="F14" s="111"/>
      <c r="G14" s="111"/>
      <c r="H14" s="111"/>
      <c r="I14" s="114"/>
      <c r="J14" s="115"/>
      <c r="K14" s="143"/>
      <c r="L14" s="143"/>
      <c r="M14" s="114"/>
      <c r="N14" s="139"/>
      <c r="O14" s="165"/>
      <c r="P14" s="123"/>
      <c r="Q14" s="124"/>
      <c r="R14" s="124"/>
      <c r="S14" s="124"/>
      <c r="T14" s="124"/>
      <c r="U14" s="124"/>
      <c r="V14" s="125"/>
    </row>
    <row r="15" spans="1:22" x14ac:dyDescent="0.2">
      <c r="A15" s="66"/>
      <c r="B15" s="65" t="s">
        <v>55</v>
      </c>
      <c r="C15" s="111"/>
      <c r="D15" s="111"/>
      <c r="E15" s="111"/>
      <c r="F15" s="111"/>
      <c r="G15" s="111"/>
      <c r="H15" s="111"/>
      <c r="I15" s="116"/>
      <c r="J15" s="117"/>
      <c r="K15" s="143"/>
      <c r="L15" s="143"/>
      <c r="M15" s="116"/>
      <c r="N15" s="140"/>
      <c r="O15" s="165"/>
      <c r="P15" s="123"/>
      <c r="Q15" s="124"/>
      <c r="R15" s="124"/>
      <c r="S15" s="124"/>
      <c r="T15" s="124"/>
      <c r="U15" s="124"/>
      <c r="V15" s="125"/>
    </row>
    <row r="16" spans="1:22" x14ac:dyDescent="0.2">
      <c r="A16" s="167" t="s">
        <v>56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5"/>
      <c r="P16" s="123"/>
      <c r="Q16" s="124"/>
      <c r="R16" s="124"/>
      <c r="S16" s="124"/>
      <c r="T16" s="124"/>
      <c r="U16" s="124"/>
      <c r="V16" s="125"/>
    </row>
    <row r="17" spans="1:22" x14ac:dyDescent="0.2">
      <c r="A17" s="169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65"/>
      <c r="P17" s="123"/>
      <c r="Q17" s="124"/>
      <c r="R17" s="124"/>
      <c r="S17" s="124"/>
      <c r="T17" s="124"/>
      <c r="U17" s="124"/>
      <c r="V17" s="125"/>
    </row>
    <row r="18" spans="1:22" x14ac:dyDescent="0.2">
      <c r="A18" s="169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65"/>
      <c r="P18" s="123"/>
      <c r="Q18" s="124"/>
      <c r="R18" s="124"/>
      <c r="S18" s="124"/>
      <c r="T18" s="124"/>
      <c r="U18" s="124"/>
      <c r="V18" s="125"/>
    </row>
    <row r="19" spans="1:22" x14ac:dyDescent="0.2">
      <c r="A19" s="169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65"/>
      <c r="P19" s="123"/>
      <c r="Q19" s="124"/>
      <c r="R19" s="124"/>
      <c r="S19" s="124"/>
      <c r="T19" s="124"/>
      <c r="U19" s="124"/>
      <c r="V19" s="125"/>
    </row>
    <row r="20" spans="1:22" x14ac:dyDescent="0.2">
      <c r="A20" s="171" t="s">
        <v>57</v>
      </c>
      <c r="B20" s="172"/>
      <c r="C20" s="172"/>
      <c r="D20" s="172"/>
      <c r="E20" s="172"/>
      <c r="F20" s="173" t="s">
        <v>58</v>
      </c>
      <c r="G20" s="173"/>
      <c r="H20" s="173"/>
      <c r="I20" s="173"/>
      <c r="J20" s="111" t="s">
        <v>59</v>
      </c>
      <c r="K20" s="111"/>
      <c r="L20" s="111"/>
      <c r="M20" s="111"/>
      <c r="N20" s="179"/>
      <c r="O20" s="165"/>
      <c r="P20" s="123"/>
      <c r="Q20" s="124"/>
      <c r="R20" s="124"/>
      <c r="S20" s="124"/>
      <c r="T20" s="124"/>
      <c r="U20" s="124"/>
      <c r="V20" s="125"/>
    </row>
    <row r="21" spans="1:22" x14ac:dyDescent="0.2">
      <c r="A21" s="171"/>
      <c r="B21" s="172"/>
      <c r="C21" s="172"/>
      <c r="D21" s="172"/>
      <c r="E21" s="172"/>
      <c r="F21" s="111" t="s">
        <v>60</v>
      </c>
      <c r="G21" s="111"/>
      <c r="H21" s="111" t="s">
        <v>61</v>
      </c>
      <c r="I21" s="111"/>
      <c r="J21" s="111"/>
      <c r="K21" s="111"/>
      <c r="L21" s="111"/>
      <c r="M21" s="111"/>
      <c r="N21" s="179"/>
      <c r="O21" s="165"/>
      <c r="P21" s="123"/>
      <c r="Q21" s="124"/>
      <c r="R21" s="124"/>
      <c r="S21" s="124"/>
      <c r="T21" s="124"/>
      <c r="U21" s="124"/>
      <c r="V21" s="125"/>
    </row>
    <row r="22" spans="1:22" x14ac:dyDescent="0.2">
      <c r="A22" s="171"/>
      <c r="B22" s="172"/>
      <c r="C22" s="172"/>
      <c r="D22" s="172"/>
      <c r="E22" s="172"/>
      <c r="F22" s="111"/>
      <c r="G22" s="111"/>
      <c r="H22" s="111"/>
      <c r="I22" s="111"/>
      <c r="J22" s="111"/>
      <c r="K22" s="111"/>
      <c r="L22" s="111"/>
      <c r="M22" s="111"/>
      <c r="N22" s="179"/>
      <c r="O22" s="165"/>
      <c r="P22" s="123"/>
      <c r="Q22" s="124"/>
      <c r="R22" s="124"/>
      <c r="S22" s="124"/>
      <c r="T22" s="124"/>
      <c r="U22" s="124"/>
      <c r="V22" s="125"/>
    </row>
    <row r="23" spans="1:22" x14ac:dyDescent="0.2">
      <c r="A23" s="171"/>
      <c r="B23" s="172"/>
      <c r="C23" s="172"/>
      <c r="D23" s="172"/>
      <c r="E23" s="172"/>
      <c r="F23" s="111"/>
      <c r="G23" s="111"/>
      <c r="H23" s="111"/>
      <c r="I23" s="111"/>
      <c r="J23" s="111"/>
      <c r="K23" s="111"/>
      <c r="L23" s="111"/>
      <c r="M23" s="111"/>
      <c r="N23" s="179"/>
      <c r="O23" s="165"/>
      <c r="P23" s="123"/>
      <c r="Q23" s="124"/>
      <c r="R23" s="124"/>
      <c r="S23" s="124"/>
      <c r="T23" s="124"/>
      <c r="U23" s="124"/>
      <c r="V23" s="125"/>
    </row>
    <row r="24" spans="1:22" x14ac:dyDescent="0.2">
      <c r="A24" s="151" t="s">
        <v>62</v>
      </c>
      <c r="B24" s="152"/>
      <c r="C24" s="152"/>
      <c r="D24" s="153"/>
      <c r="E24" s="154" t="s">
        <v>63</v>
      </c>
      <c r="F24" s="155"/>
      <c r="G24" s="156"/>
      <c r="H24" s="150" t="s">
        <v>64</v>
      </c>
      <c r="I24" s="150"/>
      <c r="J24" s="150"/>
      <c r="K24" s="150"/>
      <c r="L24" s="150"/>
      <c r="M24" s="150"/>
      <c r="N24" s="149" t="s">
        <v>65</v>
      </c>
      <c r="O24" s="165"/>
      <c r="P24" s="123"/>
      <c r="Q24" s="124"/>
      <c r="R24" s="124"/>
      <c r="S24" s="124"/>
      <c r="T24" s="124"/>
      <c r="U24" s="124"/>
      <c r="V24" s="125"/>
    </row>
    <row r="25" spans="1:22" x14ac:dyDescent="0.2">
      <c r="A25" s="163" t="s">
        <v>60</v>
      </c>
      <c r="B25" s="111"/>
      <c r="C25" s="111" t="s">
        <v>61</v>
      </c>
      <c r="D25" s="111"/>
      <c r="E25" s="157"/>
      <c r="F25" s="158"/>
      <c r="G25" s="159"/>
      <c r="H25" s="150"/>
      <c r="I25" s="150"/>
      <c r="J25" s="150"/>
      <c r="K25" s="150"/>
      <c r="L25" s="150"/>
      <c r="M25" s="150"/>
      <c r="N25" s="149"/>
      <c r="O25" s="165"/>
      <c r="P25" s="123"/>
      <c r="Q25" s="124"/>
      <c r="R25" s="124"/>
      <c r="S25" s="124"/>
      <c r="T25" s="124"/>
      <c r="U25" s="124"/>
      <c r="V25" s="125"/>
    </row>
    <row r="26" spans="1:22" x14ac:dyDescent="0.2">
      <c r="A26" s="163"/>
      <c r="B26" s="111"/>
      <c r="C26" s="111"/>
      <c r="D26" s="111"/>
      <c r="E26" s="157"/>
      <c r="F26" s="158"/>
      <c r="G26" s="159"/>
      <c r="H26" s="150"/>
      <c r="I26" s="150"/>
      <c r="J26" s="150"/>
      <c r="K26" s="150"/>
      <c r="L26" s="150"/>
      <c r="M26" s="150"/>
      <c r="N26" s="149"/>
      <c r="O26" s="165"/>
      <c r="P26" s="123"/>
      <c r="Q26" s="124"/>
      <c r="R26" s="124"/>
      <c r="S26" s="124"/>
      <c r="T26" s="124"/>
      <c r="U26" s="124"/>
      <c r="V26" s="125"/>
    </row>
    <row r="27" spans="1:22" x14ac:dyDescent="0.2">
      <c r="A27" s="163"/>
      <c r="B27" s="111"/>
      <c r="C27" s="111"/>
      <c r="D27" s="111"/>
      <c r="E27" s="160"/>
      <c r="F27" s="161"/>
      <c r="G27" s="162"/>
      <c r="H27" s="150"/>
      <c r="I27" s="150"/>
      <c r="J27" s="150"/>
      <c r="K27" s="150"/>
      <c r="L27" s="150"/>
      <c r="M27" s="150"/>
      <c r="N27" s="149"/>
      <c r="O27" s="165"/>
      <c r="P27" s="123"/>
      <c r="Q27" s="124"/>
      <c r="R27" s="124"/>
      <c r="S27" s="124"/>
      <c r="T27" s="124"/>
      <c r="U27" s="124"/>
      <c r="V27" s="125"/>
    </row>
    <row r="28" spans="1:22" x14ac:dyDescent="0.2">
      <c r="A28" s="174" t="s">
        <v>66</v>
      </c>
      <c r="B28" s="175"/>
      <c r="C28" s="175"/>
      <c r="D28" s="175"/>
      <c r="E28" s="175"/>
      <c r="F28" s="175"/>
      <c r="G28" s="175" t="s">
        <v>67</v>
      </c>
      <c r="H28" s="175"/>
      <c r="I28" s="175"/>
      <c r="J28" s="175"/>
      <c r="K28" s="175"/>
      <c r="L28" s="175"/>
      <c r="M28" s="175"/>
      <c r="N28" s="149"/>
      <c r="O28" s="165"/>
      <c r="P28" s="123"/>
      <c r="Q28" s="124"/>
      <c r="R28" s="124"/>
      <c r="S28" s="124"/>
      <c r="T28" s="124"/>
      <c r="U28" s="124"/>
      <c r="V28" s="125"/>
    </row>
    <row r="29" spans="1:22" x14ac:dyDescent="0.2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8"/>
      <c r="O29" s="165"/>
      <c r="P29" s="123"/>
      <c r="Q29" s="124"/>
      <c r="R29" s="124"/>
      <c r="S29" s="124"/>
      <c r="T29" s="124"/>
      <c r="U29" s="124"/>
      <c r="V29" s="125"/>
    </row>
    <row r="30" spans="1:22" ht="13.5" thickBot="1" x14ac:dyDescent="0.25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8"/>
      <c r="O30" s="165"/>
      <c r="P30" s="123"/>
      <c r="Q30" s="124"/>
      <c r="R30" s="124"/>
      <c r="S30" s="124"/>
      <c r="T30" s="124"/>
      <c r="U30" s="124"/>
      <c r="V30" s="125"/>
    </row>
    <row r="31" spans="1:22" ht="15" customHeight="1" thickBot="1" x14ac:dyDescent="0.25">
      <c r="A31" s="146" t="s">
        <v>68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8"/>
      <c r="O31" s="165"/>
      <c r="P31" s="144" t="s">
        <v>69</v>
      </c>
      <c r="Q31" s="144"/>
      <c r="R31" s="144"/>
      <c r="S31" s="144"/>
      <c r="T31" s="144"/>
      <c r="U31" s="144"/>
      <c r="V31" s="145"/>
    </row>
    <row r="32" spans="1:22" ht="20.25" customHeight="1" x14ac:dyDescent="0.2">
      <c r="A32" s="192" t="s">
        <v>70</v>
      </c>
      <c r="B32" s="193"/>
      <c r="C32" s="193"/>
      <c r="D32" s="193"/>
      <c r="E32" s="193"/>
      <c r="F32" s="64"/>
      <c r="G32" s="64"/>
      <c r="H32" s="64"/>
      <c r="I32" s="64"/>
      <c r="J32" s="64"/>
      <c r="K32" s="64"/>
      <c r="L32" s="184" t="s">
        <v>71</v>
      </c>
      <c r="M32" s="184"/>
      <c r="N32" s="185"/>
      <c r="O32" s="165"/>
      <c r="P32" s="63" t="s">
        <v>72</v>
      </c>
      <c r="Q32" s="62" t="s">
        <v>73</v>
      </c>
      <c r="R32" s="62" t="s">
        <v>74</v>
      </c>
      <c r="S32" s="62" t="s">
        <v>75</v>
      </c>
      <c r="T32" s="61" t="s">
        <v>76</v>
      </c>
      <c r="U32" s="61" t="s">
        <v>77</v>
      </c>
      <c r="V32" s="60" t="s">
        <v>78</v>
      </c>
    </row>
    <row r="33" spans="1:22" ht="25.5" customHeight="1" x14ac:dyDescent="0.2">
      <c r="A33" s="180" t="s">
        <v>79</v>
      </c>
      <c r="B33" s="181"/>
      <c r="C33" s="181"/>
      <c r="D33" s="181"/>
      <c r="E33" s="181"/>
      <c r="F33" s="190" t="s">
        <v>80</v>
      </c>
      <c r="G33" s="190"/>
      <c r="H33" s="190"/>
      <c r="I33" s="190"/>
      <c r="J33" s="190"/>
      <c r="K33" s="190"/>
      <c r="L33" s="186"/>
      <c r="M33" s="186"/>
      <c r="N33" s="187"/>
      <c r="O33" s="165"/>
      <c r="P33" s="194" t="s">
        <v>81</v>
      </c>
      <c r="Q33" s="194"/>
      <c r="R33" s="194"/>
      <c r="S33" s="194"/>
      <c r="T33" s="194"/>
      <c r="U33" s="194"/>
      <c r="V33" s="195"/>
    </row>
    <row r="34" spans="1:22" x14ac:dyDescent="0.2">
      <c r="A34" s="180"/>
      <c r="B34" s="181"/>
      <c r="C34" s="181"/>
      <c r="D34" s="181"/>
      <c r="E34" s="181"/>
      <c r="F34" s="190"/>
      <c r="G34" s="190"/>
      <c r="H34" s="190"/>
      <c r="I34" s="190"/>
      <c r="J34" s="190"/>
      <c r="K34" s="190"/>
      <c r="L34" s="186"/>
      <c r="M34" s="186"/>
      <c r="N34" s="187"/>
      <c r="O34" s="165"/>
      <c r="P34" s="196"/>
      <c r="Q34" s="196"/>
      <c r="R34" s="196"/>
      <c r="S34" s="196"/>
      <c r="T34" s="196"/>
      <c r="U34" s="196"/>
      <c r="V34" s="197"/>
    </row>
    <row r="35" spans="1:22" ht="13.5" thickBot="1" x14ac:dyDescent="0.25">
      <c r="A35" s="182"/>
      <c r="B35" s="183"/>
      <c r="C35" s="183"/>
      <c r="D35" s="183"/>
      <c r="E35" s="183"/>
      <c r="F35" s="191"/>
      <c r="G35" s="191"/>
      <c r="H35" s="191"/>
      <c r="I35" s="191"/>
      <c r="J35" s="191"/>
      <c r="K35" s="191"/>
      <c r="L35" s="188"/>
      <c r="M35" s="188"/>
      <c r="N35" s="189"/>
      <c r="O35" s="166"/>
      <c r="P35" s="198"/>
      <c r="Q35" s="198"/>
      <c r="R35" s="198"/>
      <c r="S35" s="198"/>
      <c r="T35" s="198"/>
      <c r="U35" s="198"/>
      <c r="V35" s="199"/>
    </row>
  </sheetData>
  <mergeCells count="81">
    <mergeCell ref="A33:E35"/>
    <mergeCell ref="L32:N35"/>
    <mergeCell ref="F33:K35"/>
    <mergeCell ref="A32:E32"/>
    <mergeCell ref="P33:V35"/>
    <mergeCell ref="G28:N30"/>
    <mergeCell ref="P25:V26"/>
    <mergeCell ref="P27:V28"/>
    <mergeCell ref="P29:V30"/>
    <mergeCell ref="C12:D15"/>
    <mergeCell ref="H21:I23"/>
    <mergeCell ref="J20:N23"/>
    <mergeCell ref="P17:V18"/>
    <mergeCell ref="P19:V20"/>
    <mergeCell ref="P23:V24"/>
    <mergeCell ref="L13:L15"/>
    <mergeCell ref="G12:H15"/>
    <mergeCell ref="P31:V31"/>
    <mergeCell ref="A31:N31"/>
    <mergeCell ref="N24:N27"/>
    <mergeCell ref="H24:M27"/>
    <mergeCell ref="P21:V22"/>
    <mergeCell ref="A24:D24"/>
    <mergeCell ref="E24:G27"/>
    <mergeCell ref="C25:D27"/>
    <mergeCell ref="A25:B27"/>
    <mergeCell ref="O10:O35"/>
    <mergeCell ref="A16:N19"/>
    <mergeCell ref="A20:E23"/>
    <mergeCell ref="F20:I20"/>
    <mergeCell ref="F21:G23"/>
    <mergeCell ref="P15:V16"/>
    <mergeCell ref="A28:F30"/>
    <mergeCell ref="F8:I8"/>
    <mergeCell ref="A6:B6"/>
    <mergeCell ref="J7:K7"/>
    <mergeCell ref="L7:M7"/>
    <mergeCell ref="P13:V14"/>
    <mergeCell ref="J8:K8"/>
    <mergeCell ref="L8:M8"/>
    <mergeCell ref="S7:V7"/>
    <mergeCell ref="S8:V8"/>
    <mergeCell ref="P11:V12"/>
    <mergeCell ref="N7:R7"/>
    <mergeCell ref="P10:V10"/>
    <mergeCell ref="A10:N11"/>
    <mergeCell ref="M12:N15"/>
    <mergeCell ref="K12:L12"/>
    <mergeCell ref="K13:K15"/>
    <mergeCell ref="F5:I5"/>
    <mergeCell ref="A5:B5"/>
    <mergeCell ref="N6:R6"/>
    <mergeCell ref="A9:V9"/>
    <mergeCell ref="E12:F15"/>
    <mergeCell ref="I12:J15"/>
    <mergeCell ref="N8:R8"/>
    <mergeCell ref="J6:K6"/>
    <mergeCell ref="L6:M6"/>
    <mergeCell ref="C6:E6"/>
    <mergeCell ref="C7:E7"/>
    <mergeCell ref="C8:E8"/>
    <mergeCell ref="S6:V6"/>
    <mergeCell ref="A8:B8"/>
    <mergeCell ref="F6:I6"/>
    <mergeCell ref="F7:I7"/>
    <mergeCell ref="A7:B7"/>
    <mergeCell ref="C5:E5"/>
    <mergeCell ref="A1:V1"/>
    <mergeCell ref="A4:V4"/>
    <mergeCell ref="J5:K5"/>
    <mergeCell ref="L5:M5"/>
    <mergeCell ref="S5:V5"/>
    <mergeCell ref="N2:R3"/>
    <mergeCell ref="N5:R5"/>
    <mergeCell ref="J2:K3"/>
    <mergeCell ref="L2:M3"/>
    <mergeCell ref="A2:B3"/>
    <mergeCell ref="S2:V3"/>
    <mergeCell ref="C2:I2"/>
    <mergeCell ref="C3:E3"/>
    <mergeCell ref="F3:I3"/>
  </mergeCells>
  <printOptions horizontalCentered="1" verticalCentered="1"/>
  <pageMargins left="0.51" right="0.56999999999999995" top="0.51" bottom="0.5" header="0.5" footer="0.5"/>
  <pageSetup scale="95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zoomScale="85" zoomScaleNormal="85" workbookViewId="0">
      <selection activeCell="L9" sqref="L9"/>
    </sheetView>
  </sheetViews>
  <sheetFormatPr defaultRowHeight="12.75" x14ac:dyDescent="0.2"/>
  <cols>
    <col min="1" max="2" width="19.85546875" style="1" customWidth="1"/>
    <col min="3" max="3" width="9.140625" style="5"/>
    <col min="4" max="4" width="8.140625" style="5" customWidth="1"/>
    <col min="5" max="7" width="6.7109375" style="5" customWidth="1"/>
    <col min="8" max="8" width="11.28515625" style="5" customWidth="1"/>
    <col min="9" max="9" width="8.42578125" style="5" customWidth="1"/>
    <col min="10" max="10" width="8" style="5" customWidth="1"/>
    <col min="11" max="11" width="8.7109375" customWidth="1"/>
    <col min="12" max="12" width="8.5703125" customWidth="1"/>
    <col min="13" max="13" width="8.28515625" bestFit="1" customWidth="1"/>
    <col min="14" max="14" width="8.5703125" customWidth="1"/>
    <col min="15" max="15" width="7.85546875" bestFit="1" customWidth="1"/>
    <col min="16" max="16" width="9.7109375" customWidth="1"/>
    <col min="18" max="18" width="11.28515625" hidden="1" customWidth="1"/>
  </cols>
  <sheetData>
    <row r="1" spans="1:18" ht="27" customHeight="1" thickTop="1" thickBot="1" x14ac:dyDescent="0.25">
      <c r="A1" s="7"/>
      <c r="B1" s="7"/>
      <c r="C1" s="4"/>
      <c r="D1" s="4"/>
      <c r="E1" s="4"/>
      <c r="F1" s="4"/>
      <c r="G1" s="4"/>
      <c r="H1" s="4"/>
      <c r="I1" s="4"/>
      <c r="J1" s="4"/>
      <c r="K1" s="8" t="s">
        <v>11</v>
      </c>
      <c r="L1" s="9" t="s">
        <v>2</v>
      </c>
      <c r="M1" s="10" t="s">
        <v>14</v>
      </c>
      <c r="N1" s="10" t="s">
        <v>5</v>
      </c>
      <c r="O1" s="10" t="s">
        <v>6</v>
      </c>
      <c r="P1" s="53" t="s">
        <v>21</v>
      </c>
    </row>
    <row r="2" spans="1:18" ht="27" customHeight="1" thickTop="1" thickBot="1" x14ac:dyDescent="0.25">
      <c r="A2" s="7"/>
      <c r="B2" s="7"/>
      <c r="C2" s="4"/>
      <c r="D2" s="4"/>
      <c r="E2" s="4"/>
      <c r="F2" s="4"/>
      <c r="G2" s="4"/>
      <c r="H2" s="4"/>
      <c r="I2" s="4"/>
      <c r="J2" s="4"/>
      <c r="K2" s="51">
        <v>8.5</v>
      </c>
      <c r="L2" s="11">
        <v>38</v>
      </c>
      <c r="M2" s="25"/>
      <c r="N2" s="12"/>
      <c r="O2" s="44"/>
      <c r="P2" s="52">
        <v>101</v>
      </c>
    </row>
    <row r="3" spans="1:18" ht="16.5" customHeight="1" thickTop="1" thickBot="1" x14ac:dyDescent="0.25">
      <c r="B3" s="3"/>
      <c r="C3" s="6"/>
      <c r="G3" s="19"/>
      <c r="H3" s="6"/>
      <c r="K3" s="3"/>
      <c r="L3" s="45" t="s">
        <v>82</v>
      </c>
      <c r="M3" s="45" t="s">
        <v>83</v>
      </c>
      <c r="N3" s="45"/>
      <c r="O3" s="45" t="s">
        <v>74</v>
      </c>
    </row>
    <row r="4" spans="1:18" ht="30" customHeight="1" thickTop="1" thickBot="1" x14ac:dyDescent="0.25">
      <c r="A4" s="42" t="s">
        <v>0</v>
      </c>
      <c r="B4" s="31" t="s">
        <v>16</v>
      </c>
      <c r="C4" s="46" t="s">
        <v>23</v>
      </c>
      <c r="D4" s="200" t="s">
        <v>17</v>
      </c>
      <c r="E4" s="201"/>
      <c r="F4" s="202"/>
      <c r="G4" s="46" t="s">
        <v>22</v>
      </c>
      <c r="H4" s="46" t="s">
        <v>25</v>
      </c>
      <c r="I4" s="203" t="s">
        <v>28</v>
      </c>
      <c r="J4" s="204"/>
      <c r="K4" s="205" t="s">
        <v>1</v>
      </c>
      <c r="L4" s="33" t="s">
        <v>12</v>
      </c>
      <c r="M4" s="33" t="s">
        <v>12</v>
      </c>
      <c r="N4" s="33" t="s">
        <v>4</v>
      </c>
      <c r="O4" s="33" t="s">
        <v>7</v>
      </c>
      <c r="P4" s="34" t="s">
        <v>9</v>
      </c>
    </row>
    <row r="5" spans="1:18" ht="24" customHeight="1" thickTop="1" thickBot="1" x14ac:dyDescent="0.25">
      <c r="A5" s="207"/>
      <c r="B5" s="35"/>
      <c r="C5" s="36"/>
      <c r="D5" s="37" t="s">
        <v>20</v>
      </c>
      <c r="E5" s="38" t="s">
        <v>18</v>
      </c>
      <c r="F5" s="26" t="s">
        <v>19</v>
      </c>
      <c r="G5" s="36"/>
      <c r="H5" s="36"/>
      <c r="I5" s="39" t="s">
        <v>26</v>
      </c>
      <c r="J5" s="27" t="s">
        <v>27</v>
      </c>
      <c r="K5" s="206"/>
      <c r="L5" s="40" t="s">
        <v>13</v>
      </c>
      <c r="M5" s="40" t="s">
        <v>13</v>
      </c>
      <c r="N5" s="40" t="s">
        <v>3</v>
      </c>
      <c r="O5" s="40" t="s">
        <v>8</v>
      </c>
      <c r="P5" s="41" t="s">
        <v>10</v>
      </c>
    </row>
    <row r="6" spans="1:18" ht="19.5" customHeight="1" thickTop="1" thickBot="1" x14ac:dyDescent="0.25">
      <c r="A6" s="208"/>
      <c r="B6" s="209"/>
      <c r="C6" s="211"/>
      <c r="D6" s="209"/>
      <c r="E6" s="213"/>
      <c r="F6" s="215"/>
      <c r="G6" s="217"/>
      <c r="H6" s="219"/>
      <c r="I6" s="209"/>
      <c r="J6" s="221"/>
      <c r="K6" s="223"/>
      <c r="L6" s="28"/>
      <c r="M6" s="17"/>
      <c r="N6" s="29"/>
      <c r="O6" s="30"/>
      <c r="P6" s="18"/>
      <c r="R6" t="str">
        <f>IF(M6="","",M6*60/N6)</f>
        <v/>
      </c>
    </row>
    <row r="7" spans="1:18" ht="24.75" customHeight="1" thickTop="1" thickBot="1" x14ac:dyDescent="0.25">
      <c r="A7" s="225"/>
      <c r="B7" s="210"/>
      <c r="C7" s="212"/>
      <c r="D7" s="210"/>
      <c r="E7" s="214"/>
      <c r="F7" s="216"/>
      <c r="G7" s="218"/>
      <c r="H7" s="220"/>
      <c r="I7" s="210"/>
      <c r="J7" s="222"/>
      <c r="K7" s="224"/>
      <c r="L7" s="21"/>
      <c r="M7" s="21"/>
      <c r="N7" s="47"/>
      <c r="O7" s="48"/>
      <c r="P7" s="15"/>
    </row>
    <row r="8" spans="1:18" ht="18" customHeight="1" thickTop="1" thickBot="1" x14ac:dyDescent="0.25">
      <c r="A8" s="208"/>
      <c r="B8" s="210"/>
      <c r="C8" s="212"/>
      <c r="D8" s="210"/>
      <c r="E8" s="214"/>
      <c r="F8" s="216"/>
      <c r="G8" s="218"/>
      <c r="H8" s="220"/>
      <c r="I8" s="210"/>
      <c r="J8" s="222"/>
      <c r="K8" s="226"/>
      <c r="L8" s="20"/>
      <c r="M8" s="13"/>
      <c r="N8" s="23"/>
      <c r="O8" s="24"/>
      <c r="P8" s="14"/>
      <c r="R8" t="str">
        <f>IF(M8="","",M8*60/N8)</f>
        <v/>
      </c>
    </row>
    <row r="9" spans="1:18" ht="26.25" customHeight="1" thickTop="1" thickBot="1" x14ac:dyDescent="0.25">
      <c r="A9" s="225"/>
      <c r="B9" s="210"/>
      <c r="C9" s="212"/>
      <c r="D9" s="210"/>
      <c r="E9" s="214"/>
      <c r="F9" s="216"/>
      <c r="G9" s="218"/>
      <c r="H9" s="220"/>
      <c r="I9" s="210"/>
      <c r="J9" s="216"/>
      <c r="K9" s="224"/>
      <c r="L9" s="21"/>
      <c r="M9" s="22"/>
      <c r="N9" s="50"/>
      <c r="O9" s="49"/>
      <c r="P9" s="16"/>
    </row>
    <row r="10" spans="1:18" ht="18" customHeight="1" thickTop="1" thickBot="1" x14ac:dyDescent="0.25">
      <c r="A10" s="208"/>
      <c r="B10" s="210"/>
      <c r="C10" s="212"/>
      <c r="D10" s="210"/>
      <c r="E10" s="214"/>
      <c r="F10" s="216"/>
      <c r="G10" s="218"/>
      <c r="H10" s="220"/>
      <c r="I10" s="210"/>
      <c r="J10" s="222"/>
      <c r="K10" s="226"/>
      <c r="L10" s="20"/>
      <c r="M10" s="13"/>
      <c r="N10" s="23"/>
      <c r="O10" s="24"/>
      <c r="P10" s="14"/>
      <c r="R10" t="str">
        <f>IF(M10="","",M10*60/N10)</f>
        <v/>
      </c>
    </row>
    <row r="11" spans="1:18" ht="24" customHeight="1" thickTop="1" thickBot="1" x14ac:dyDescent="0.25">
      <c r="A11" s="225"/>
      <c r="B11" s="210"/>
      <c r="C11" s="212"/>
      <c r="D11" s="210"/>
      <c r="E11" s="214"/>
      <c r="F11" s="216"/>
      <c r="G11" s="218"/>
      <c r="H11" s="220"/>
      <c r="I11" s="210"/>
      <c r="J11" s="216"/>
      <c r="K11" s="224"/>
      <c r="L11" s="21"/>
      <c r="M11" s="22"/>
      <c r="N11" s="50"/>
      <c r="O11" s="49"/>
      <c r="P11" s="16"/>
    </row>
    <row r="12" spans="1:18" ht="18" customHeight="1" thickTop="1" thickBot="1" x14ac:dyDescent="0.25">
      <c r="A12" s="208"/>
      <c r="B12" s="210"/>
      <c r="C12" s="212"/>
      <c r="D12" s="210"/>
      <c r="E12" s="214"/>
      <c r="F12" s="216"/>
      <c r="G12" s="218"/>
      <c r="H12" s="220"/>
      <c r="I12" s="210"/>
      <c r="J12" s="222"/>
      <c r="K12" s="226"/>
      <c r="L12" s="20"/>
      <c r="M12" s="13"/>
      <c r="N12" s="23"/>
      <c r="O12" s="24"/>
      <c r="P12" s="14"/>
      <c r="R12" t="str">
        <f>IF(M12="","",M12*60/N12)</f>
        <v/>
      </c>
    </row>
    <row r="13" spans="1:18" ht="26.25" customHeight="1" thickTop="1" thickBot="1" x14ac:dyDescent="0.25">
      <c r="A13" s="225"/>
      <c r="B13" s="210"/>
      <c r="C13" s="212"/>
      <c r="D13" s="210"/>
      <c r="E13" s="214"/>
      <c r="F13" s="216"/>
      <c r="G13" s="218"/>
      <c r="H13" s="220"/>
      <c r="I13" s="210"/>
      <c r="J13" s="216"/>
      <c r="K13" s="224"/>
      <c r="L13" s="21"/>
      <c r="M13" s="22"/>
      <c r="N13" s="50"/>
      <c r="O13" s="49"/>
      <c r="P13" s="16"/>
    </row>
    <row r="14" spans="1:18" ht="18" customHeight="1" thickTop="1" thickBot="1" x14ac:dyDescent="0.25">
      <c r="A14" s="208"/>
      <c r="B14" s="210"/>
      <c r="C14" s="212"/>
      <c r="D14" s="210"/>
      <c r="E14" s="214"/>
      <c r="F14" s="216"/>
      <c r="G14" s="218"/>
      <c r="H14" s="220"/>
      <c r="I14" s="210"/>
      <c r="J14" s="222"/>
      <c r="K14" s="226"/>
      <c r="L14" s="20"/>
      <c r="M14" s="13"/>
      <c r="N14" s="23"/>
      <c r="O14" s="24"/>
      <c r="P14" s="14"/>
      <c r="R14" t="str">
        <f>IF(M14="","",M14*60/N14)</f>
        <v/>
      </c>
    </row>
    <row r="15" spans="1:18" ht="31.5" customHeight="1" thickTop="1" thickBot="1" x14ac:dyDescent="0.25">
      <c r="A15" s="225"/>
      <c r="B15" s="210"/>
      <c r="C15" s="212"/>
      <c r="D15" s="210"/>
      <c r="E15" s="214"/>
      <c r="F15" s="216"/>
      <c r="G15" s="218"/>
      <c r="H15" s="220"/>
      <c r="I15" s="210"/>
      <c r="J15" s="216"/>
      <c r="K15" s="224"/>
      <c r="L15" s="21"/>
      <c r="M15" s="22"/>
      <c r="N15" s="50"/>
      <c r="O15" s="49"/>
      <c r="P15" s="16"/>
    </row>
    <row r="16" spans="1:18" ht="18" customHeight="1" thickTop="1" thickBot="1" x14ac:dyDescent="0.25">
      <c r="A16" s="208"/>
      <c r="B16" s="210"/>
      <c r="C16" s="212"/>
      <c r="D16" s="210"/>
      <c r="E16" s="214"/>
      <c r="F16" s="216"/>
      <c r="G16" s="218"/>
      <c r="H16" s="220"/>
      <c r="I16" s="210"/>
      <c r="J16" s="216"/>
      <c r="K16" s="226"/>
      <c r="L16" s="20" t="str">
        <f>IF(N16="","",M16/N16*$K$2)</f>
        <v/>
      </c>
      <c r="M16" s="13"/>
      <c r="N16" s="23" t="str">
        <f>IF(C16="","",G16*SQRT(1-((E16/G16)*SIN(RADIANS(D16-C16)))^2)-E16*COS(RADIANS(D16-C16)))</f>
        <v/>
      </c>
      <c r="O16" s="24" t="str">
        <f>IF(N16="","",CONCATENATE(INT(M16/N16),":",IF(INT((M16/N16-INT(M16/N16))*60)&lt;10,"0",""),INT((M16/N16-INT(M16/N16))*60),":",IF(((((M16/N16-INT(M16/N16))*60)-INT((M16/N16-INT(M16/N16))*60))*60)&lt;10, "0", ""), INT((((M16/N16-INT(M16/N16))*60)-INT((M16/N16-INT(M16/N16))*60))*60)))</f>
        <v/>
      </c>
      <c r="P16" s="14"/>
      <c r="R16" t="str">
        <f>IF(M16="","",M16*60/N16)</f>
        <v/>
      </c>
    </row>
    <row r="17" spans="1:18" ht="23.25" customHeight="1" thickTop="1" thickBot="1" x14ac:dyDescent="0.25">
      <c r="A17" s="227"/>
      <c r="B17" s="210"/>
      <c r="C17" s="212"/>
      <c r="D17" s="210"/>
      <c r="E17" s="214"/>
      <c r="F17" s="216"/>
      <c r="G17" s="218"/>
      <c r="H17" s="220"/>
      <c r="I17" s="210"/>
      <c r="J17" s="216"/>
      <c r="K17" s="224"/>
      <c r="L17" s="21" t="str">
        <f>IF(L16="","",$L$2-$L16)</f>
        <v/>
      </c>
      <c r="M17" s="22" t="str">
        <f>IF(M16="","",$M15-$M16)</f>
        <v/>
      </c>
      <c r="N17" s="50"/>
      <c r="O17" s="49"/>
      <c r="P17" s="16"/>
    </row>
    <row r="18" spans="1:18" ht="18" customHeight="1" thickTop="1" thickBot="1" x14ac:dyDescent="0.25">
      <c r="A18" s="208"/>
      <c r="B18" s="210"/>
      <c r="C18" s="212"/>
      <c r="D18" s="210"/>
      <c r="E18" s="214"/>
      <c r="F18" s="216"/>
      <c r="G18" s="218"/>
      <c r="H18" s="220"/>
      <c r="I18" s="210"/>
      <c r="J18" s="216"/>
      <c r="K18" s="226"/>
      <c r="L18" s="20" t="str">
        <f>IF(N18="","",M18/N18*$K$2)</f>
        <v/>
      </c>
      <c r="M18" s="13"/>
      <c r="N18" s="23" t="str">
        <f>IF(C18="","",G18*SQRT(1-((E18/G18)*SIN(RADIANS(D18-C18)))^2)-E18*COS(RADIANS(D18-C18)))</f>
        <v/>
      </c>
      <c r="O18" s="24" t="str">
        <f>IF(N18="","",CONCATENATE(INT(M18/N18),":",IF(INT((M18/N18-INT(M18/N18))*60)&lt;10,"0",""),INT((M18/N18-INT(M18/N18))*60),":",IF(((((M18/N18-INT(M18/N18))*60)-INT((M18/N18-INT(M18/N18))*60))*60)&lt;10, "0", ""), INT((((M18/N18-INT(M18/N18))*60)-INT((M18/N18-INT(M18/N18))*60))*60)))</f>
        <v/>
      </c>
      <c r="P18" s="14"/>
      <c r="R18" t="str">
        <f>IF(M18="","",M18*60/N18)</f>
        <v/>
      </c>
    </row>
    <row r="19" spans="1:18" ht="26.25" customHeight="1" thickTop="1" thickBot="1" x14ac:dyDescent="0.25">
      <c r="A19" s="227"/>
      <c r="B19" s="210"/>
      <c r="C19" s="212"/>
      <c r="D19" s="210"/>
      <c r="E19" s="214"/>
      <c r="F19" s="216"/>
      <c r="G19" s="218"/>
      <c r="H19" s="220"/>
      <c r="I19" s="210"/>
      <c r="J19" s="216"/>
      <c r="K19" s="224"/>
      <c r="L19" s="21" t="str">
        <f>IF(L18="","",$L$2-$L18)</f>
        <v/>
      </c>
      <c r="M19" s="22" t="str">
        <f>IF(M18="","",$M17-$M18)</f>
        <v/>
      </c>
      <c r="N19" s="50"/>
      <c r="O19" s="49"/>
      <c r="P19" s="16"/>
    </row>
    <row r="20" spans="1:18" ht="18" customHeight="1" thickTop="1" thickBot="1" x14ac:dyDescent="0.25">
      <c r="A20" s="208"/>
      <c r="B20" s="210"/>
      <c r="C20" s="212"/>
      <c r="D20" s="210"/>
      <c r="E20" s="214"/>
      <c r="F20" s="216"/>
      <c r="G20" s="218"/>
      <c r="H20" s="220"/>
      <c r="I20" s="210"/>
      <c r="J20" s="216"/>
      <c r="K20" s="226"/>
      <c r="L20" s="20" t="str">
        <f>IF(N20="","",M20/N20*$K$2)</f>
        <v/>
      </c>
      <c r="M20" s="13"/>
      <c r="N20" s="23" t="str">
        <f>IF(C20="","",G20*SQRT(1-((E20/G20)*SIN(RADIANS(D20-C20)))^2)-E20*COS(RADIANS(D20-C20)))</f>
        <v/>
      </c>
      <c r="O20" s="24" t="str">
        <f>IF(N20="","",CONCATENATE(INT(M20/N20),":",IF(INT((M20/N20-INT(M20/N20))*60)&lt;10,"0",""),INT((M20/N20-INT(M20/N20))*60),":",IF(((((M20/N20-INT(M20/N20))*60)-INT((M20/N20-INT(M20/N20))*60))*60)&lt;10, "0", ""), INT((((M20/N20-INT(M20/N20))*60)-INT((M20/N20-INT(M20/N20))*60))*60)))</f>
        <v/>
      </c>
      <c r="P20" s="14"/>
      <c r="R20" t="str">
        <f>IF(M20="","",M20*60/N20)</f>
        <v/>
      </c>
    </row>
    <row r="21" spans="1:18" ht="24" customHeight="1" thickTop="1" thickBot="1" x14ac:dyDescent="0.25">
      <c r="A21" s="227"/>
      <c r="B21" s="210"/>
      <c r="C21" s="212"/>
      <c r="D21" s="210"/>
      <c r="E21" s="214"/>
      <c r="F21" s="216"/>
      <c r="G21" s="218"/>
      <c r="H21" s="220"/>
      <c r="I21" s="210"/>
      <c r="J21" s="216"/>
      <c r="K21" s="224"/>
      <c r="L21" s="21" t="str">
        <f>IF(L20="","",$L$2-$L20)</f>
        <v/>
      </c>
      <c r="M21" s="22" t="str">
        <f>IF(M20="","",$M19-$M20)</f>
        <v/>
      </c>
      <c r="N21" s="50"/>
      <c r="O21" s="49"/>
      <c r="P21" s="16"/>
    </row>
    <row r="22" spans="1:18" ht="18" customHeight="1" thickTop="1" thickBot="1" x14ac:dyDescent="0.25">
      <c r="A22" s="208"/>
      <c r="B22" s="210"/>
      <c r="C22" s="212"/>
      <c r="D22" s="210"/>
      <c r="E22" s="214"/>
      <c r="F22" s="216"/>
      <c r="G22" s="218"/>
      <c r="H22" s="220"/>
      <c r="I22" s="210"/>
      <c r="J22" s="216"/>
      <c r="K22" s="226"/>
      <c r="L22" s="20" t="str">
        <f>IF(N22="","",M22/N22*$K$2)</f>
        <v/>
      </c>
      <c r="M22" s="13"/>
      <c r="N22" s="23" t="str">
        <f>IF(C22="","",G22*SQRT(1-((E22/G22)*SIN(RADIANS(D22-C22)))^2)-E22*COS(RADIANS(D22-C22)))</f>
        <v/>
      </c>
      <c r="O22" s="24" t="str">
        <f>IF(N22="","",CONCATENATE(INT(M22/N22),":",IF(INT((M22/N22-INT(M22/N22))*60)&lt;10,"0",""),INT((M22/N22-INT(M22/N22))*60),":",IF(((((M22/N22-INT(M22/N22))*60)-INT((M22/N22-INT(M22/N22))*60))*60)&lt;10, "0", ""), INT((((M22/N22-INT(M22/N22))*60)-INT((M22/N22-INT(M22/N22))*60))*60)))</f>
        <v/>
      </c>
      <c r="P22" s="14"/>
      <c r="R22" t="str">
        <f>IF(M22="","",M22*60/N22)</f>
        <v/>
      </c>
    </row>
    <row r="23" spans="1:18" ht="23.25" customHeight="1" thickTop="1" thickBot="1" x14ac:dyDescent="0.25">
      <c r="A23" s="227"/>
      <c r="B23" s="210"/>
      <c r="C23" s="212"/>
      <c r="D23" s="210"/>
      <c r="E23" s="214"/>
      <c r="F23" s="216"/>
      <c r="G23" s="218"/>
      <c r="H23" s="220"/>
      <c r="I23" s="210"/>
      <c r="J23" s="216"/>
      <c r="K23" s="224"/>
      <c r="L23" s="21" t="str">
        <f>IF(L22="","",$L$2-$L22)</f>
        <v/>
      </c>
      <c r="M23" s="22" t="str">
        <f>IF(M22="","",$M21-$M22)</f>
        <v/>
      </c>
      <c r="N23" s="50"/>
      <c r="O23" s="49"/>
      <c r="P23" s="16"/>
    </row>
    <row r="24" spans="1:18" ht="18" customHeight="1" thickTop="1" thickBot="1" x14ac:dyDescent="0.25">
      <c r="A24" s="208"/>
      <c r="B24" s="210"/>
      <c r="C24" s="212"/>
      <c r="D24" s="210"/>
      <c r="E24" s="214"/>
      <c r="F24" s="216"/>
      <c r="G24" s="218"/>
      <c r="H24" s="220"/>
      <c r="I24" s="210"/>
      <c r="J24" s="216"/>
      <c r="K24" s="226"/>
      <c r="L24" s="20" t="str">
        <f>IF(N24="","",M24/N24*$K$2)</f>
        <v/>
      </c>
      <c r="M24" s="13"/>
      <c r="N24" s="23" t="str">
        <f>IF(C24="","",G24*SQRT(1-((E24/G24)*SIN(RADIANS(D24-C24)))^2)-E24*COS(RADIANS(D24-C24)))</f>
        <v/>
      </c>
      <c r="O24" s="24" t="str">
        <f>IF(N24="","",CONCATENATE(INT(M24/N24),":",IF(INT((M24/N24-INT(M24/N24))*60)&lt;10,"0",""),INT((M24/N24-INT(M24/N24))*60),":",IF(((((M24/N24-INT(M24/N24))*60)-INT((M24/N24-INT(M24/N24))*60))*60)&lt;10, "0", ""), INT((((M24/N24-INT(M24/N24))*60)-INT((M24/N24-INT(M24/N24))*60))*60)))</f>
        <v/>
      </c>
      <c r="P24" s="14"/>
      <c r="R24" t="str">
        <f>IF(M24="","",M24*60/N24)</f>
        <v/>
      </c>
    </row>
    <row r="25" spans="1:18" ht="29.25" customHeight="1" thickTop="1" thickBot="1" x14ac:dyDescent="0.25">
      <c r="A25" s="227"/>
      <c r="B25" s="210"/>
      <c r="C25" s="212"/>
      <c r="D25" s="210"/>
      <c r="E25" s="214"/>
      <c r="F25" s="216"/>
      <c r="G25" s="218"/>
      <c r="H25" s="220"/>
      <c r="I25" s="210"/>
      <c r="J25" s="216"/>
      <c r="K25" s="224"/>
      <c r="L25" s="21" t="str">
        <f>IF(L24="","",$L$2-$L24)</f>
        <v/>
      </c>
      <c r="M25" s="22" t="str">
        <f>IF(M24="","",$M23-$M24)</f>
        <v/>
      </c>
      <c r="N25" s="50"/>
      <c r="O25" s="49"/>
      <c r="P25" s="16"/>
    </row>
    <row r="26" spans="1:18" ht="18" customHeight="1" thickTop="1" thickBot="1" x14ac:dyDescent="0.25">
      <c r="A26" s="208"/>
      <c r="B26" s="210"/>
      <c r="C26" s="212"/>
      <c r="D26" s="210"/>
      <c r="E26" s="214"/>
      <c r="F26" s="216"/>
      <c r="G26" s="218"/>
      <c r="H26" s="220"/>
      <c r="I26" s="210"/>
      <c r="J26" s="216"/>
      <c r="K26" s="226"/>
      <c r="L26" s="20" t="str">
        <f>IF(N26="","",M26/N26*$K$2)</f>
        <v/>
      </c>
      <c r="M26" s="13"/>
      <c r="N26" s="23" t="str">
        <f>IF(C26="","",G26*SQRT(1-((E26/G26)*SIN(RADIANS(D26-C26)))^2)-E26*COS(RADIANS(D26-C26)))</f>
        <v/>
      </c>
      <c r="O26" s="24" t="str">
        <f>IF(N26="","",CONCATENATE(INT(M26/N26),":",IF(INT((M26/N26-INT(M26/N26))*60)&lt;10,"0",""),INT((M26/N26-INT(M26/N26))*60),":",IF(((((M26/N26-INT(M26/N26))*60)-INT((M26/N26-INT(M26/N26))*60))*60)&lt;10, "0", ""), INT((((M26/N26-INT(M26/N26))*60)-INT((M26/N26-INT(M26/N26))*60))*60)))</f>
        <v/>
      </c>
      <c r="P26" s="14"/>
      <c r="R26" t="str">
        <f>IF(M26="","",M26*60/N26)</f>
        <v/>
      </c>
    </row>
    <row r="27" spans="1:18" ht="24.75" customHeight="1" thickTop="1" thickBot="1" x14ac:dyDescent="0.25">
      <c r="A27" s="227"/>
      <c r="B27" s="210"/>
      <c r="C27" s="212"/>
      <c r="D27" s="210"/>
      <c r="E27" s="214"/>
      <c r="F27" s="216"/>
      <c r="G27" s="218"/>
      <c r="H27" s="220"/>
      <c r="I27" s="210"/>
      <c r="J27" s="216"/>
      <c r="K27" s="224"/>
      <c r="L27" s="21" t="str">
        <f>IF(L26="","",$L$2-$L26)</f>
        <v/>
      </c>
      <c r="M27" s="22" t="str">
        <f>IF(M26="","",$M25-$M26)</f>
        <v/>
      </c>
      <c r="N27" s="50"/>
      <c r="O27" s="49"/>
      <c r="P27" s="16"/>
    </row>
    <row r="28" spans="1:18" ht="18" customHeight="1" thickTop="1" thickBot="1" x14ac:dyDescent="0.25">
      <c r="A28" s="208"/>
      <c r="B28" s="210"/>
      <c r="C28" s="212"/>
      <c r="D28" s="210"/>
      <c r="E28" s="214"/>
      <c r="F28" s="216"/>
      <c r="G28" s="218"/>
      <c r="H28" s="220"/>
      <c r="I28" s="210"/>
      <c r="J28" s="216"/>
      <c r="K28" s="232"/>
      <c r="L28" s="20" t="str">
        <f>IF(N28="","",M28/N28*$K$2)</f>
        <v/>
      </c>
      <c r="M28" s="17"/>
      <c r="N28" s="23" t="str">
        <f>IF(C28="","",G28*SQRT(1-((E28/G28)*SIN(RADIANS(D28-C28)))^2)-E28*COS(RADIANS(D28-C28)))</f>
        <v/>
      </c>
      <c r="O28" s="24" t="str">
        <f>IF(N28="","",CONCATENATE(INT(M28/N28),":",IF(INT((M28/N28-INT(M28/N28))*60)&lt;10,"0",""),INT((M28/N28-INT(M28/N28))*60),":",IF(((((M28/N28-INT(M28/N28))*60)-INT((M28/N28-INT(M28/N28))*60))*60)&lt;10, "0", ""), INT((((M28/N28-INT(M28/N28))*60)-INT((M28/N28-INT(M28/N28))*60))*60)))</f>
        <v/>
      </c>
      <c r="P28" s="18"/>
      <c r="R28" t="str">
        <f>IF(M28="","",M28*60/N28)</f>
        <v/>
      </c>
    </row>
    <row r="29" spans="1:18" ht="24.75" customHeight="1" thickTop="1" thickBot="1" x14ac:dyDescent="0.25">
      <c r="A29" s="227"/>
      <c r="B29" s="230"/>
      <c r="C29" s="234"/>
      <c r="D29" s="230"/>
      <c r="E29" s="235"/>
      <c r="F29" s="231"/>
      <c r="G29" s="228"/>
      <c r="H29" s="229"/>
      <c r="I29" s="230"/>
      <c r="J29" s="231"/>
      <c r="K29" s="233"/>
      <c r="L29" s="22" t="str">
        <f>IF(L28="","",$L$2-$L28)</f>
        <v/>
      </c>
      <c r="M29" s="22" t="str">
        <f>IF(M28="","",$M27-$M28)</f>
        <v/>
      </c>
      <c r="N29" s="50"/>
      <c r="O29" s="49"/>
      <c r="P29" s="16"/>
    </row>
    <row r="30" spans="1:18" ht="14.25" thickTop="1" thickBot="1" x14ac:dyDescent="0.25">
      <c r="A30" s="208"/>
      <c r="B30" s="54"/>
      <c r="C30" s="55"/>
      <c r="D30" s="55"/>
      <c r="E30" s="55"/>
      <c r="F30" s="55"/>
      <c r="G30" s="55"/>
      <c r="H30" s="55"/>
      <c r="I30" s="55"/>
      <c r="J30" s="55"/>
      <c r="K30" s="56"/>
      <c r="L30" s="56"/>
      <c r="M30" s="56"/>
      <c r="N30" s="57"/>
      <c r="O30" s="56"/>
      <c r="P30" s="58"/>
    </row>
    <row r="31" spans="1:18" ht="13.5" thickTop="1" x14ac:dyDescent="0.2">
      <c r="N31" s="2"/>
    </row>
  </sheetData>
  <sheetProtection selectLockedCells="1"/>
  <mergeCells count="136">
    <mergeCell ref="G28:G29"/>
    <mergeCell ref="H28:H29"/>
    <mergeCell ref="I28:I29"/>
    <mergeCell ref="J28:J29"/>
    <mergeCell ref="K28:K29"/>
    <mergeCell ref="A29:A30"/>
    <mergeCell ref="A27:A28"/>
    <mergeCell ref="B28:B29"/>
    <mergeCell ref="C28:C29"/>
    <mergeCell ref="D28:D29"/>
    <mergeCell ref="E28:E29"/>
    <mergeCell ref="F28:F29"/>
    <mergeCell ref="F26:F27"/>
    <mergeCell ref="G26:G27"/>
    <mergeCell ref="H26:H27"/>
    <mergeCell ref="I26:I27"/>
    <mergeCell ref="J26:J27"/>
    <mergeCell ref="K26:K27"/>
    <mergeCell ref="G24:G25"/>
    <mergeCell ref="H24:H25"/>
    <mergeCell ref="I24:I25"/>
    <mergeCell ref="J24:J25"/>
    <mergeCell ref="K24:K25"/>
    <mergeCell ref="A25:A26"/>
    <mergeCell ref="B26:B27"/>
    <mergeCell ref="C26:C27"/>
    <mergeCell ref="D26:D27"/>
    <mergeCell ref="E26:E27"/>
    <mergeCell ref="A23:A24"/>
    <mergeCell ref="B24:B25"/>
    <mergeCell ref="C24:C25"/>
    <mergeCell ref="D24:D25"/>
    <mergeCell ref="E24:E25"/>
    <mergeCell ref="F24:F25"/>
    <mergeCell ref="F22:F23"/>
    <mergeCell ref="G22:G23"/>
    <mergeCell ref="H22:H23"/>
    <mergeCell ref="I22:I23"/>
    <mergeCell ref="J22:J23"/>
    <mergeCell ref="K22:K23"/>
    <mergeCell ref="A21:A22"/>
    <mergeCell ref="B22:B23"/>
    <mergeCell ref="C22:C23"/>
    <mergeCell ref="D22:D23"/>
    <mergeCell ref="E22:E23"/>
    <mergeCell ref="A19:A20"/>
    <mergeCell ref="B20:B21"/>
    <mergeCell ref="C20:C21"/>
    <mergeCell ref="D20:D21"/>
    <mergeCell ref="E20:E21"/>
    <mergeCell ref="F16:F17"/>
    <mergeCell ref="A17:A18"/>
    <mergeCell ref="B18:B19"/>
    <mergeCell ref="C18:C19"/>
    <mergeCell ref="D18:D19"/>
    <mergeCell ref="E18:E19"/>
    <mergeCell ref="A15:A16"/>
    <mergeCell ref="B16:B17"/>
    <mergeCell ref="C16:C17"/>
    <mergeCell ref="D16:D17"/>
    <mergeCell ref="E16:E17"/>
    <mergeCell ref="F14:F15"/>
    <mergeCell ref="F20:F21"/>
    <mergeCell ref="F18:F19"/>
    <mergeCell ref="G20:G21"/>
    <mergeCell ref="H20:H21"/>
    <mergeCell ref="I20:I21"/>
    <mergeCell ref="J20:J21"/>
    <mergeCell ref="K20:K21"/>
    <mergeCell ref="G18:G19"/>
    <mergeCell ref="H18:H19"/>
    <mergeCell ref="I18:I19"/>
    <mergeCell ref="J18:J19"/>
    <mergeCell ref="K18:K19"/>
    <mergeCell ref="H10:H11"/>
    <mergeCell ref="I10:I11"/>
    <mergeCell ref="J10:J11"/>
    <mergeCell ref="K10:K11"/>
    <mergeCell ref="G16:G17"/>
    <mergeCell ref="H16:H17"/>
    <mergeCell ref="I16:I17"/>
    <mergeCell ref="J16:J17"/>
    <mergeCell ref="K16:K17"/>
    <mergeCell ref="G14:G15"/>
    <mergeCell ref="H14:H15"/>
    <mergeCell ref="I14:I15"/>
    <mergeCell ref="J14:J15"/>
    <mergeCell ref="K14:K15"/>
    <mergeCell ref="K8:K9"/>
    <mergeCell ref="A9:A10"/>
    <mergeCell ref="B10:B11"/>
    <mergeCell ref="C10:C11"/>
    <mergeCell ref="D10:D11"/>
    <mergeCell ref="E10:E11"/>
    <mergeCell ref="G12:G13"/>
    <mergeCell ref="H12:H13"/>
    <mergeCell ref="I12:I13"/>
    <mergeCell ref="J12:J13"/>
    <mergeCell ref="K12:K13"/>
    <mergeCell ref="A13:A14"/>
    <mergeCell ref="B14:B15"/>
    <mergeCell ref="C14:C15"/>
    <mergeCell ref="D14:D15"/>
    <mergeCell ref="E14:E15"/>
    <mergeCell ref="A11:A12"/>
    <mergeCell ref="B12:B13"/>
    <mergeCell ref="C12:C13"/>
    <mergeCell ref="D12:D13"/>
    <mergeCell ref="E12:E13"/>
    <mergeCell ref="F12:F13"/>
    <mergeCell ref="F10:F11"/>
    <mergeCell ref="G10:G11"/>
    <mergeCell ref="D4:F4"/>
    <mergeCell ref="I4:J4"/>
    <mergeCell ref="K4:K5"/>
    <mergeCell ref="A5:A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7:A8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pageSetup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zoomScale="85" zoomScaleNormal="85" workbookViewId="0">
      <selection activeCell="F41" sqref="F41"/>
    </sheetView>
  </sheetViews>
  <sheetFormatPr defaultRowHeight="12.75" x14ac:dyDescent="0.2"/>
  <cols>
    <col min="1" max="1" width="19.85546875" style="1" customWidth="1"/>
    <col min="2" max="2" width="10" style="1" customWidth="1"/>
    <col min="3" max="3" width="9.140625" style="5"/>
    <col min="4" max="4" width="8.140625" style="5" customWidth="1"/>
    <col min="5" max="7" width="6.7109375" style="5" customWidth="1"/>
    <col min="8" max="8" width="11.28515625" style="5" customWidth="1"/>
    <col min="9" max="9" width="8.42578125" style="5" customWidth="1"/>
    <col min="10" max="10" width="8" style="5" customWidth="1"/>
    <col min="11" max="11" width="8.7109375" customWidth="1"/>
    <col min="12" max="12" width="8.5703125" customWidth="1"/>
    <col min="13" max="13" width="8.28515625" bestFit="1" customWidth="1"/>
    <col min="14" max="14" width="8.5703125" customWidth="1"/>
    <col min="15" max="15" width="7.85546875" bestFit="1" customWidth="1"/>
    <col min="16" max="16" width="9.7109375" customWidth="1"/>
    <col min="18" max="18" width="11.28515625" hidden="1" customWidth="1"/>
  </cols>
  <sheetData>
    <row r="1" spans="1:18" ht="27" customHeight="1" thickTop="1" thickBot="1" x14ac:dyDescent="0.25">
      <c r="A1" s="7"/>
      <c r="B1" s="7"/>
      <c r="C1" s="4"/>
      <c r="D1" s="4"/>
      <c r="E1" s="4"/>
      <c r="F1" s="4"/>
      <c r="G1" s="4"/>
      <c r="H1" s="4"/>
      <c r="I1" s="4"/>
      <c r="J1" s="4"/>
      <c r="L1" s="8" t="s">
        <v>11</v>
      </c>
      <c r="M1" s="9" t="s">
        <v>2</v>
      </c>
      <c r="N1" s="10" t="s">
        <v>14</v>
      </c>
      <c r="O1" s="10" t="s">
        <v>5</v>
      </c>
      <c r="P1" s="10" t="s">
        <v>6</v>
      </c>
      <c r="Q1" s="53" t="s">
        <v>21</v>
      </c>
    </row>
    <row r="2" spans="1:18" ht="27" customHeight="1" thickTop="1" thickBot="1" x14ac:dyDescent="0.25">
      <c r="A2" s="7"/>
      <c r="B2" s="7"/>
      <c r="C2" s="4"/>
      <c r="D2" s="4"/>
      <c r="E2" s="4"/>
      <c r="F2" s="4"/>
      <c r="G2" s="4"/>
      <c r="H2" s="4"/>
      <c r="I2" s="4"/>
      <c r="J2" s="4"/>
      <c r="L2" s="51">
        <v>8.5</v>
      </c>
      <c r="M2" s="11">
        <v>38</v>
      </c>
      <c r="N2" s="25"/>
      <c r="O2" s="12"/>
      <c r="P2" s="44"/>
      <c r="Q2" s="52">
        <v>101</v>
      </c>
    </row>
    <row r="3" spans="1:18" ht="16.5" customHeight="1" thickTop="1" thickBot="1" x14ac:dyDescent="0.25">
      <c r="B3" s="3"/>
      <c r="C3" s="6"/>
      <c r="G3" s="19"/>
      <c r="H3" s="6"/>
      <c r="L3" s="3"/>
      <c r="M3" s="45" t="s">
        <v>82</v>
      </c>
      <c r="N3" s="45" t="s">
        <v>83</v>
      </c>
      <c r="O3" s="45"/>
      <c r="P3" s="45" t="s">
        <v>74</v>
      </c>
    </row>
    <row r="4" spans="1:18" ht="30" customHeight="1" thickTop="1" thickBot="1" x14ac:dyDescent="0.25">
      <c r="A4" s="42" t="s">
        <v>0</v>
      </c>
      <c r="B4" s="31" t="s">
        <v>16</v>
      </c>
      <c r="C4" s="68" t="s">
        <v>23</v>
      </c>
      <c r="D4" s="200" t="s">
        <v>17</v>
      </c>
      <c r="E4" s="201"/>
      <c r="F4" s="202"/>
      <c r="G4" s="68" t="s">
        <v>22</v>
      </c>
      <c r="H4" s="68" t="s">
        <v>25</v>
      </c>
      <c r="I4" s="203" t="s">
        <v>28</v>
      </c>
      <c r="J4" s="204"/>
      <c r="K4" s="205" t="s">
        <v>1</v>
      </c>
      <c r="L4" s="205" t="s">
        <v>84</v>
      </c>
      <c r="M4" s="33" t="s">
        <v>12</v>
      </c>
      <c r="N4" s="33" t="s">
        <v>12</v>
      </c>
      <c r="O4" s="33" t="s">
        <v>4</v>
      </c>
      <c r="P4" s="33" t="s">
        <v>7</v>
      </c>
      <c r="Q4" s="34" t="s">
        <v>9</v>
      </c>
    </row>
    <row r="5" spans="1:18" ht="24" customHeight="1" thickTop="1" thickBot="1" x14ac:dyDescent="0.25">
      <c r="A5" s="207"/>
      <c r="B5" s="35"/>
      <c r="C5" s="36"/>
      <c r="D5" s="37" t="s">
        <v>20</v>
      </c>
      <c r="E5" s="38" t="s">
        <v>18</v>
      </c>
      <c r="F5" s="26" t="s">
        <v>19</v>
      </c>
      <c r="G5" s="36"/>
      <c r="H5" s="36"/>
      <c r="I5" s="39" t="s">
        <v>26</v>
      </c>
      <c r="J5" s="27" t="s">
        <v>27</v>
      </c>
      <c r="K5" s="206"/>
      <c r="L5" s="206"/>
      <c r="M5" s="40" t="s">
        <v>13</v>
      </c>
      <c r="N5" s="40" t="s">
        <v>13</v>
      </c>
      <c r="O5" s="40" t="s">
        <v>3</v>
      </c>
      <c r="P5" s="40" t="s">
        <v>8</v>
      </c>
      <c r="Q5" s="41" t="s">
        <v>10</v>
      </c>
    </row>
    <row r="6" spans="1:18" ht="19.5" customHeight="1" thickTop="1" thickBot="1" x14ac:dyDescent="0.25">
      <c r="A6" s="208"/>
      <c r="B6" s="209"/>
      <c r="C6" s="211"/>
      <c r="D6" s="209"/>
      <c r="E6" s="213"/>
      <c r="F6" s="215"/>
      <c r="G6" s="217"/>
      <c r="H6" s="219"/>
      <c r="I6" s="209"/>
      <c r="J6" s="221"/>
      <c r="K6" s="243"/>
      <c r="L6" s="242"/>
      <c r="M6" s="28"/>
      <c r="N6" s="17"/>
      <c r="O6" s="29"/>
      <c r="P6" s="30"/>
      <c r="Q6" s="18"/>
      <c r="R6" t="str">
        <f>IF(N6="","",N6*60/O6)</f>
        <v/>
      </c>
    </row>
    <row r="7" spans="1:18" ht="24.75" customHeight="1" thickTop="1" thickBot="1" x14ac:dyDescent="0.25">
      <c r="A7" s="225"/>
      <c r="B7" s="210"/>
      <c r="C7" s="212"/>
      <c r="D7" s="210"/>
      <c r="E7" s="214"/>
      <c r="F7" s="216"/>
      <c r="G7" s="218"/>
      <c r="H7" s="220"/>
      <c r="I7" s="210"/>
      <c r="J7" s="222"/>
      <c r="K7" s="241"/>
      <c r="L7" s="236"/>
      <c r="M7" s="21"/>
      <c r="N7" s="21"/>
      <c r="O7" s="47"/>
      <c r="P7" s="48"/>
      <c r="Q7" s="15"/>
    </row>
    <row r="8" spans="1:18" ht="18" customHeight="1" thickTop="1" thickBot="1" x14ac:dyDescent="0.25">
      <c r="A8" s="208"/>
      <c r="B8" s="210"/>
      <c r="C8" s="212"/>
      <c r="D8" s="210"/>
      <c r="E8" s="214"/>
      <c r="F8" s="216"/>
      <c r="G8" s="218"/>
      <c r="H8" s="220"/>
      <c r="I8" s="210"/>
      <c r="J8" s="222"/>
      <c r="K8" s="240"/>
      <c r="L8" s="236"/>
      <c r="M8" s="20"/>
      <c r="N8" s="13"/>
      <c r="O8" s="23"/>
      <c r="P8" s="24"/>
      <c r="Q8" s="14"/>
      <c r="R8" t="str">
        <f>IF(N8="","",N8*60/O8)</f>
        <v/>
      </c>
    </row>
    <row r="9" spans="1:18" ht="26.25" customHeight="1" thickTop="1" thickBot="1" x14ac:dyDescent="0.25">
      <c r="A9" s="225"/>
      <c r="B9" s="210"/>
      <c r="C9" s="212"/>
      <c r="D9" s="210"/>
      <c r="E9" s="214"/>
      <c r="F9" s="216"/>
      <c r="G9" s="218"/>
      <c r="H9" s="220"/>
      <c r="I9" s="210"/>
      <c r="J9" s="216"/>
      <c r="K9" s="241"/>
      <c r="L9" s="236"/>
      <c r="M9" s="21"/>
      <c r="N9" s="22"/>
      <c r="O9" s="50"/>
      <c r="P9" s="49"/>
      <c r="Q9" s="16"/>
    </row>
    <row r="10" spans="1:18" ht="18" customHeight="1" thickTop="1" thickBot="1" x14ac:dyDescent="0.25">
      <c r="A10" s="208"/>
      <c r="B10" s="210"/>
      <c r="C10" s="212"/>
      <c r="D10" s="210"/>
      <c r="E10" s="214"/>
      <c r="F10" s="216"/>
      <c r="G10" s="218"/>
      <c r="H10" s="220"/>
      <c r="I10" s="210"/>
      <c r="J10" s="222"/>
      <c r="K10" s="240"/>
      <c r="L10" s="236"/>
      <c r="M10" s="20"/>
      <c r="N10" s="13"/>
      <c r="O10" s="23"/>
      <c r="P10" s="24"/>
      <c r="Q10" s="14"/>
      <c r="R10" t="str">
        <f>IF(N10="","",N10*60/O10)</f>
        <v/>
      </c>
    </row>
    <row r="11" spans="1:18" ht="24" customHeight="1" thickTop="1" thickBot="1" x14ac:dyDescent="0.25">
      <c r="A11" s="225"/>
      <c r="B11" s="210"/>
      <c r="C11" s="212"/>
      <c r="D11" s="210"/>
      <c r="E11" s="214"/>
      <c r="F11" s="216"/>
      <c r="G11" s="218"/>
      <c r="H11" s="220"/>
      <c r="I11" s="210"/>
      <c r="J11" s="216"/>
      <c r="K11" s="241"/>
      <c r="L11" s="236"/>
      <c r="M11" s="21"/>
      <c r="N11" s="22"/>
      <c r="O11" s="50"/>
      <c r="P11" s="49"/>
      <c r="Q11" s="16"/>
    </row>
    <row r="12" spans="1:18" ht="18" customHeight="1" thickTop="1" thickBot="1" x14ac:dyDescent="0.25">
      <c r="A12" s="208"/>
      <c r="B12" s="210"/>
      <c r="C12" s="212"/>
      <c r="D12" s="210"/>
      <c r="E12" s="214"/>
      <c r="F12" s="216"/>
      <c r="G12" s="218"/>
      <c r="H12" s="220"/>
      <c r="I12" s="210"/>
      <c r="J12" s="222"/>
      <c r="K12" s="240"/>
      <c r="L12" s="236"/>
      <c r="M12" s="20"/>
      <c r="N12" s="13"/>
      <c r="O12" s="23"/>
      <c r="P12" s="24"/>
      <c r="Q12" s="14"/>
      <c r="R12" t="str">
        <f>IF(N12="","",N12*60/O12)</f>
        <v/>
      </c>
    </row>
    <row r="13" spans="1:18" ht="26.25" customHeight="1" thickTop="1" thickBot="1" x14ac:dyDescent="0.25">
      <c r="A13" s="225"/>
      <c r="B13" s="210"/>
      <c r="C13" s="212"/>
      <c r="D13" s="210"/>
      <c r="E13" s="214"/>
      <c r="F13" s="216"/>
      <c r="G13" s="218"/>
      <c r="H13" s="220"/>
      <c r="I13" s="210"/>
      <c r="J13" s="216"/>
      <c r="K13" s="241"/>
      <c r="L13" s="236"/>
      <c r="M13" s="21"/>
      <c r="N13" s="22"/>
      <c r="O13" s="50"/>
      <c r="P13" s="49"/>
      <c r="Q13" s="16"/>
    </row>
    <row r="14" spans="1:18" ht="18" customHeight="1" thickTop="1" thickBot="1" x14ac:dyDescent="0.25">
      <c r="A14" s="208"/>
      <c r="B14" s="210"/>
      <c r="C14" s="212"/>
      <c r="D14" s="210"/>
      <c r="E14" s="214"/>
      <c r="F14" s="216"/>
      <c r="G14" s="218"/>
      <c r="H14" s="220"/>
      <c r="I14" s="210"/>
      <c r="J14" s="222"/>
      <c r="K14" s="240"/>
      <c r="L14" s="236"/>
      <c r="M14" s="20"/>
      <c r="N14" s="13"/>
      <c r="O14" s="23"/>
      <c r="P14" s="24"/>
      <c r="Q14" s="14"/>
      <c r="R14" t="str">
        <f>IF(N14="","",N14*60/O14)</f>
        <v/>
      </c>
    </row>
    <row r="15" spans="1:18" ht="31.5" customHeight="1" thickTop="1" thickBot="1" x14ac:dyDescent="0.25">
      <c r="A15" s="225"/>
      <c r="B15" s="210"/>
      <c r="C15" s="212"/>
      <c r="D15" s="210"/>
      <c r="E15" s="214"/>
      <c r="F15" s="216"/>
      <c r="G15" s="218"/>
      <c r="H15" s="220"/>
      <c r="I15" s="210"/>
      <c r="J15" s="216"/>
      <c r="K15" s="241"/>
      <c r="L15" s="236"/>
      <c r="M15" s="21"/>
      <c r="N15" s="22"/>
      <c r="O15" s="50"/>
      <c r="P15" s="49"/>
      <c r="Q15" s="16"/>
    </row>
    <row r="16" spans="1:18" ht="18" customHeight="1" thickTop="1" thickBot="1" x14ac:dyDescent="0.25">
      <c r="A16" s="208"/>
      <c r="B16" s="210"/>
      <c r="C16" s="212"/>
      <c r="D16" s="210"/>
      <c r="E16" s="214"/>
      <c r="F16" s="216"/>
      <c r="G16" s="218"/>
      <c r="H16" s="220"/>
      <c r="I16" s="210"/>
      <c r="J16" s="216"/>
      <c r="K16" s="238"/>
      <c r="L16" s="236"/>
      <c r="M16" s="20" t="str">
        <f>IF(O16="","",N16/O16*$L$2)</f>
        <v/>
      </c>
      <c r="N16" s="13"/>
      <c r="O16" s="23" t="str">
        <f>IF(C16="","",G16*SQRT(1-((E16/G16)*SIN(RADIANS(D16-C16)))^2)-E16*COS(RADIANS(D16-C16)))</f>
        <v/>
      </c>
      <c r="P16" s="24" t="str">
        <f>IF(O16="","",CONCATENATE(INT(N16/O16),":",IF(INT((N16/O16-INT(N16/O16))*60)&lt;10,"0",""),INT((N16/O16-INT(N16/O16))*60),":",IF(((((N16/O16-INT(N16/O16))*60)-INT((N16/O16-INT(N16/O16))*60))*60)&lt;10, "0", ""), INT((((N16/O16-INT(N16/O16))*60)-INT((N16/O16-INT(N16/O16))*60))*60)))</f>
        <v/>
      </c>
      <c r="Q16" s="14"/>
      <c r="R16" t="str">
        <f>IF(N16="","",N16*60/O16)</f>
        <v/>
      </c>
    </row>
    <row r="17" spans="1:18" ht="23.25" customHeight="1" thickTop="1" thickBot="1" x14ac:dyDescent="0.25">
      <c r="A17" s="227"/>
      <c r="B17" s="210"/>
      <c r="C17" s="212"/>
      <c r="D17" s="210"/>
      <c r="E17" s="214"/>
      <c r="F17" s="216"/>
      <c r="G17" s="218"/>
      <c r="H17" s="220"/>
      <c r="I17" s="210"/>
      <c r="J17" s="216"/>
      <c r="K17" s="238"/>
      <c r="L17" s="236"/>
      <c r="M17" s="21" t="str">
        <f>IF(M16="","",$M$2-$M16)</f>
        <v/>
      </c>
      <c r="N17" s="22" t="str">
        <f>IF(N16="","",$N15-$N16)</f>
        <v/>
      </c>
      <c r="O17" s="50"/>
      <c r="P17" s="49"/>
      <c r="Q17" s="16"/>
    </row>
    <row r="18" spans="1:18" ht="18" customHeight="1" thickTop="1" thickBot="1" x14ac:dyDescent="0.25">
      <c r="A18" s="208"/>
      <c r="B18" s="210"/>
      <c r="C18" s="212"/>
      <c r="D18" s="210"/>
      <c r="E18" s="214"/>
      <c r="F18" s="216"/>
      <c r="G18" s="218"/>
      <c r="H18" s="220"/>
      <c r="I18" s="210"/>
      <c r="J18" s="216"/>
      <c r="K18" s="238"/>
      <c r="L18" s="236"/>
      <c r="M18" s="20" t="str">
        <f>IF(O18="","",N18/O18*$L$2)</f>
        <v/>
      </c>
      <c r="N18" s="13"/>
      <c r="O18" s="23" t="str">
        <f>IF(C18="","",G18*SQRT(1-((E18/G18)*SIN(RADIANS(D18-C18)))^2)-E18*COS(RADIANS(D18-C18)))</f>
        <v/>
      </c>
      <c r="P18" s="24" t="str">
        <f>IF(O18="","",CONCATENATE(INT(N18/O18),":",IF(INT((N18/O18-INT(N18/O18))*60)&lt;10,"0",""),INT((N18/O18-INT(N18/O18))*60),":",IF(((((N18/O18-INT(N18/O18))*60)-INT((N18/O18-INT(N18/O18))*60))*60)&lt;10, "0", ""), INT((((N18/O18-INT(N18/O18))*60)-INT((N18/O18-INT(N18/O18))*60))*60)))</f>
        <v/>
      </c>
      <c r="Q18" s="14"/>
      <c r="R18" t="str">
        <f>IF(N18="","",N18*60/O18)</f>
        <v/>
      </c>
    </row>
    <row r="19" spans="1:18" ht="26.25" customHeight="1" thickTop="1" thickBot="1" x14ac:dyDescent="0.25">
      <c r="A19" s="227"/>
      <c r="B19" s="210"/>
      <c r="C19" s="212"/>
      <c r="D19" s="210"/>
      <c r="E19" s="214"/>
      <c r="F19" s="216"/>
      <c r="G19" s="218"/>
      <c r="H19" s="220"/>
      <c r="I19" s="210"/>
      <c r="J19" s="216"/>
      <c r="K19" s="238"/>
      <c r="L19" s="236"/>
      <c r="M19" s="21" t="str">
        <f>IF(M18="","",$M$2-$M18)</f>
        <v/>
      </c>
      <c r="N19" s="22" t="str">
        <f>IF(N18="","",$N17-$N18)</f>
        <v/>
      </c>
      <c r="O19" s="50"/>
      <c r="P19" s="49"/>
      <c r="Q19" s="16"/>
    </row>
    <row r="20" spans="1:18" ht="18" customHeight="1" thickTop="1" thickBot="1" x14ac:dyDescent="0.25">
      <c r="A20" s="208"/>
      <c r="B20" s="210"/>
      <c r="C20" s="212"/>
      <c r="D20" s="210"/>
      <c r="E20" s="214"/>
      <c r="F20" s="216"/>
      <c r="G20" s="218"/>
      <c r="H20" s="220"/>
      <c r="I20" s="210"/>
      <c r="J20" s="216"/>
      <c r="K20" s="238"/>
      <c r="L20" s="236"/>
      <c r="M20" s="20" t="str">
        <f>IF(O20="","",N20/O20*$L$2)</f>
        <v/>
      </c>
      <c r="N20" s="13"/>
      <c r="O20" s="23" t="str">
        <f>IF(C20="","",G20*SQRT(1-((E20/G20)*SIN(RADIANS(D20-C20)))^2)-E20*COS(RADIANS(D20-C20)))</f>
        <v/>
      </c>
      <c r="P20" s="24" t="str">
        <f>IF(O20="","",CONCATENATE(INT(N20/O20),":",IF(INT((N20/O20-INT(N20/O20))*60)&lt;10,"0",""),INT((N20/O20-INT(N20/O20))*60),":",IF(((((N20/O20-INT(N20/O20))*60)-INT((N20/O20-INT(N20/O20))*60))*60)&lt;10, "0", ""), INT((((N20/O20-INT(N20/O20))*60)-INT((N20/O20-INT(N20/O20))*60))*60)))</f>
        <v/>
      </c>
      <c r="Q20" s="14"/>
      <c r="R20" t="str">
        <f>IF(N20="","",N20*60/O20)</f>
        <v/>
      </c>
    </row>
    <row r="21" spans="1:18" ht="24" customHeight="1" thickTop="1" thickBot="1" x14ac:dyDescent="0.25">
      <c r="A21" s="227"/>
      <c r="B21" s="210"/>
      <c r="C21" s="212"/>
      <c r="D21" s="210"/>
      <c r="E21" s="214"/>
      <c r="F21" s="216"/>
      <c r="G21" s="218"/>
      <c r="H21" s="220"/>
      <c r="I21" s="210"/>
      <c r="J21" s="216"/>
      <c r="K21" s="238"/>
      <c r="L21" s="236"/>
      <c r="M21" s="21" t="str">
        <f>IF(M20="","",$M$2-$M20)</f>
        <v/>
      </c>
      <c r="N21" s="22" t="str">
        <f>IF(N20="","",$N19-$N20)</f>
        <v/>
      </c>
      <c r="O21" s="50"/>
      <c r="P21" s="49"/>
      <c r="Q21" s="16"/>
    </row>
    <row r="22" spans="1:18" ht="18" customHeight="1" thickTop="1" thickBot="1" x14ac:dyDescent="0.25">
      <c r="A22" s="208"/>
      <c r="B22" s="210"/>
      <c r="C22" s="212"/>
      <c r="D22" s="210"/>
      <c r="E22" s="214"/>
      <c r="F22" s="216"/>
      <c r="G22" s="218"/>
      <c r="H22" s="220"/>
      <c r="I22" s="210"/>
      <c r="J22" s="216"/>
      <c r="K22" s="238"/>
      <c r="L22" s="236"/>
      <c r="M22" s="20" t="str">
        <f>IF(O22="","",N22/O22*$L$2)</f>
        <v/>
      </c>
      <c r="N22" s="13"/>
      <c r="O22" s="23" t="str">
        <f>IF(C22="","",G22*SQRT(1-((E22/G22)*SIN(RADIANS(D22-C22)))^2)-E22*COS(RADIANS(D22-C22)))</f>
        <v/>
      </c>
      <c r="P22" s="24" t="str">
        <f>IF(O22="","",CONCATENATE(INT(N22/O22),":",IF(INT((N22/O22-INT(N22/O22))*60)&lt;10,"0",""),INT((N22/O22-INT(N22/O22))*60),":",IF(((((N22/O22-INT(N22/O22))*60)-INT((N22/O22-INT(N22/O22))*60))*60)&lt;10, "0", ""), INT((((N22/O22-INT(N22/O22))*60)-INT((N22/O22-INT(N22/O22))*60))*60)))</f>
        <v/>
      </c>
      <c r="Q22" s="14"/>
      <c r="R22" t="str">
        <f>IF(N22="","",N22*60/O22)</f>
        <v/>
      </c>
    </row>
    <row r="23" spans="1:18" ht="23.25" customHeight="1" thickTop="1" thickBot="1" x14ac:dyDescent="0.25">
      <c r="A23" s="227"/>
      <c r="B23" s="210"/>
      <c r="C23" s="212"/>
      <c r="D23" s="210"/>
      <c r="E23" s="214"/>
      <c r="F23" s="216"/>
      <c r="G23" s="218"/>
      <c r="H23" s="220"/>
      <c r="I23" s="210"/>
      <c r="J23" s="216"/>
      <c r="K23" s="238"/>
      <c r="L23" s="236"/>
      <c r="M23" s="21" t="str">
        <f>IF(M22="","",$M$2-$M22)</f>
        <v/>
      </c>
      <c r="N23" s="22" t="str">
        <f>IF(N22="","",$N21-$N22)</f>
        <v/>
      </c>
      <c r="O23" s="50"/>
      <c r="P23" s="49"/>
      <c r="Q23" s="16"/>
    </row>
    <row r="24" spans="1:18" ht="18" customHeight="1" thickTop="1" thickBot="1" x14ac:dyDescent="0.25">
      <c r="A24" s="208"/>
      <c r="B24" s="210"/>
      <c r="C24" s="212"/>
      <c r="D24" s="210"/>
      <c r="E24" s="214"/>
      <c r="F24" s="216"/>
      <c r="G24" s="218"/>
      <c r="H24" s="220"/>
      <c r="I24" s="210"/>
      <c r="J24" s="216"/>
      <c r="K24" s="238"/>
      <c r="L24" s="236"/>
      <c r="M24" s="20" t="str">
        <f>IF(O24="","",N24/O24*$L$2)</f>
        <v/>
      </c>
      <c r="N24" s="13"/>
      <c r="O24" s="23" t="str">
        <f>IF(C24="","",G24*SQRT(1-((E24/G24)*SIN(RADIANS(D24-C24)))^2)-E24*COS(RADIANS(D24-C24)))</f>
        <v/>
      </c>
      <c r="P24" s="24" t="str">
        <f>IF(O24="","",CONCATENATE(INT(N24/O24),":",IF(INT((N24/O24-INT(N24/O24))*60)&lt;10,"0",""),INT((N24/O24-INT(N24/O24))*60),":",IF(((((N24/O24-INT(N24/O24))*60)-INT((N24/O24-INT(N24/O24))*60))*60)&lt;10, "0", ""), INT((((N24/O24-INT(N24/O24))*60)-INT((N24/O24-INT(N24/O24))*60))*60)))</f>
        <v/>
      </c>
      <c r="Q24" s="14"/>
      <c r="R24" t="str">
        <f>IF(N24="","",N24*60/O24)</f>
        <v/>
      </c>
    </row>
    <row r="25" spans="1:18" ht="29.25" customHeight="1" thickTop="1" thickBot="1" x14ac:dyDescent="0.25">
      <c r="A25" s="227"/>
      <c r="B25" s="210"/>
      <c r="C25" s="212"/>
      <c r="D25" s="210"/>
      <c r="E25" s="214"/>
      <c r="F25" s="216"/>
      <c r="G25" s="218"/>
      <c r="H25" s="220"/>
      <c r="I25" s="210"/>
      <c r="J25" s="216"/>
      <c r="K25" s="238"/>
      <c r="L25" s="236"/>
      <c r="M25" s="21" t="str">
        <f>IF(M24="","",$M$2-$M24)</f>
        <v/>
      </c>
      <c r="N25" s="22" t="str">
        <f>IF(N24="","",$N23-$N24)</f>
        <v/>
      </c>
      <c r="O25" s="50"/>
      <c r="P25" s="49"/>
      <c r="Q25" s="16"/>
    </row>
    <row r="26" spans="1:18" ht="18" customHeight="1" thickTop="1" thickBot="1" x14ac:dyDescent="0.25">
      <c r="A26" s="208"/>
      <c r="B26" s="210"/>
      <c r="C26" s="212"/>
      <c r="D26" s="210"/>
      <c r="E26" s="214"/>
      <c r="F26" s="216"/>
      <c r="G26" s="218"/>
      <c r="H26" s="220"/>
      <c r="I26" s="210"/>
      <c r="J26" s="216"/>
      <c r="K26" s="238"/>
      <c r="L26" s="236"/>
      <c r="M26" s="20" t="str">
        <f>IF(O26="","",N26/O26*$L$2)</f>
        <v/>
      </c>
      <c r="N26" s="13"/>
      <c r="O26" s="23" t="str">
        <f>IF(C26="","",G26*SQRT(1-((E26/G26)*SIN(RADIANS(D26-C26)))^2)-E26*COS(RADIANS(D26-C26)))</f>
        <v/>
      </c>
      <c r="P26" s="24" t="str">
        <f>IF(O26="","",CONCATENATE(INT(N26/O26),":",IF(INT((N26/O26-INT(N26/O26))*60)&lt;10,"0",""),INT((N26/O26-INT(N26/O26))*60),":",IF(((((N26/O26-INT(N26/O26))*60)-INT((N26/O26-INT(N26/O26))*60))*60)&lt;10, "0", ""), INT((((N26/O26-INT(N26/O26))*60)-INT((N26/O26-INT(N26/O26))*60))*60)))</f>
        <v/>
      </c>
      <c r="Q26" s="14"/>
      <c r="R26" t="str">
        <f>IF(N26="","",N26*60/O26)</f>
        <v/>
      </c>
    </row>
    <row r="27" spans="1:18" ht="24.75" customHeight="1" thickTop="1" thickBot="1" x14ac:dyDescent="0.25">
      <c r="A27" s="227"/>
      <c r="B27" s="210"/>
      <c r="C27" s="212"/>
      <c r="D27" s="210"/>
      <c r="E27" s="214"/>
      <c r="F27" s="216"/>
      <c r="G27" s="218"/>
      <c r="H27" s="220"/>
      <c r="I27" s="210"/>
      <c r="J27" s="216"/>
      <c r="K27" s="238"/>
      <c r="L27" s="236"/>
      <c r="M27" s="21" t="str">
        <f>IF(M26="","",$M$2-$M26)</f>
        <v/>
      </c>
      <c r="N27" s="22" t="str">
        <f>IF(N26="","",$N25-$N26)</f>
        <v/>
      </c>
      <c r="O27" s="50"/>
      <c r="P27" s="49"/>
      <c r="Q27" s="16"/>
    </row>
    <row r="28" spans="1:18" ht="18" customHeight="1" thickTop="1" thickBot="1" x14ac:dyDescent="0.25">
      <c r="A28" s="208"/>
      <c r="B28" s="210"/>
      <c r="C28" s="212"/>
      <c r="D28" s="210"/>
      <c r="E28" s="214"/>
      <c r="F28" s="216"/>
      <c r="G28" s="218"/>
      <c r="H28" s="220"/>
      <c r="I28" s="210"/>
      <c r="J28" s="216"/>
      <c r="K28" s="238"/>
      <c r="L28" s="236"/>
      <c r="M28" s="20" t="str">
        <f>IF(O28="","",N28/O28*$L$2)</f>
        <v/>
      </c>
      <c r="N28" s="17"/>
      <c r="O28" s="23" t="str">
        <f>IF(C28="","",G28*SQRT(1-((E28/G28)*SIN(RADIANS(D28-C28)))^2)-E28*COS(RADIANS(D28-C28)))</f>
        <v/>
      </c>
      <c r="P28" s="24" t="str">
        <f>IF(O28="","",CONCATENATE(INT(N28/O28),":",IF(INT((N28/O28-INT(N28/O28))*60)&lt;10,"0",""),INT((N28/O28-INT(N28/O28))*60),":",IF(((((N28/O28-INT(N28/O28))*60)-INT((N28/O28-INT(N28/O28))*60))*60)&lt;10, "0", ""), INT((((N28/O28-INT(N28/O28))*60)-INT((N28/O28-INT(N28/O28))*60))*60)))</f>
        <v/>
      </c>
      <c r="Q28" s="18"/>
      <c r="R28" t="str">
        <f>IF(N28="","",N28*60/O28)</f>
        <v/>
      </c>
    </row>
    <row r="29" spans="1:18" ht="24.75" customHeight="1" thickTop="1" thickBot="1" x14ac:dyDescent="0.25">
      <c r="A29" s="227"/>
      <c r="B29" s="230"/>
      <c r="C29" s="234"/>
      <c r="D29" s="230"/>
      <c r="E29" s="235"/>
      <c r="F29" s="231"/>
      <c r="G29" s="228"/>
      <c r="H29" s="229"/>
      <c r="I29" s="230"/>
      <c r="J29" s="231"/>
      <c r="K29" s="239"/>
      <c r="L29" s="237"/>
      <c r="M29" s="22" t="str">
        <f>IF(M28="","",$M$2-$M28)</f>
        <v/>
      </c>
      <c r="N29" s="22" t="str">
        <f>IF(N28="","",$N27-$N28)</f>
        <v/>
      </c>
      <c r="O29" s="50"/>
      <c r="P29" s="49"/>
      <c r="Q29" s="16"/>
    </row>
    <row r="30" spans="1:18" ht="14.25" thickTop="1" thickBot="1" x14ac:dyDescent="0.25">
      <c r="A30" s="208"/>
      <c r="B30" s="54"/>
      <c r="C30" s="55"/>
      <c r="D30" s="55"/>
      <c r="E30" s="55"/>
      <c r="F30" s="55"/>
      <c r="G30" s="55"/>
      <c r="H30" s="55"/>
      <c r="I30" s="55"/>
      <c r="J30" s="55"/>
      <c r="K30" s="56"/>
      <c r="L30" s="56"/>
      <c r="M30" s="56"/>
      <c r="N30" s="56"/>
      <c r="O30" s="57"/>
      <c r="P30" s="56"/>
      <c r="Q30" s="58"/>
    </row>
    <row r="31" spans="1:18" ht="13.5" thickTop="1" x14ac:dyDescent="0.2">
      <c r="N31" s="2"/>
    </row>
  </sheetData>
  <sheetProtection selectLockedCells="1"/>
  <mergeCells count="149">
    <mergeCell ref="D4:F4"/>
    <mergeCell ref="I4:J4"/>
    <mergeCell ref="K4:K5"/>
    <mergeCell ref="A5:A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7:A8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9:A10"/>
    <mergeCell ref="B10:B11"/>
    <mergeCell ref="C10:C11"/>
    <mergeCell ref="D10:D11"/>
    <mergeCell ref="E10:E11"/>
    <mergeCell ref="G12:G13"/>
    <mergeCell ref="H12:H13"/>
    <mergeCell ref="I12:I13"/>
    <mergeCell ref="J12:J13"/>
    <mergeCell ref="A13:A14"/>
    <mergeCell ref="B14:B15"/>
    <mergeCell ref="C14:C15"/>
    <mergeCell ref="D14:D15"/>
    <mergeCell ref="E14:E15"/>
    <mergeCell ref="A11:A12"/>
    <mergeCell ref="B12:B13"/>
    <mergeCell ref="C12:C13"/>
    <mergeCell ref="D12:D13"/>
    <mergeCell ref="E12:E13"/>
    <mergeCell ref="F12:F13"/>
    <mergeCell ref="F10:F11"/>
    <mergeCell ref="G10:G11"/>
    <mergeCell ref="H10:H11"/>
    <mergeCell ref="I10:I11"/>
    <mergeCell ref="J10:J11"/>
    <mergeCell ref="G16:G17"/>
    <mergeCell ref="H16:H17"/>
    <mergeCell ref="I16:I17"/>
    <mergeCell ref="J16:J17"/>
    <mergeCell ref="A17:A18"/>
    <mergeCell ref="B18:B19"/>
    <mergeCell ref="C18:C19"/>
    <mergeCell ref="D18:D19"/>
    <mergeCell ref="E18:E19"/>
    <mergeCell ref="A15:A16"/>
    <mergeCell ref="B16:B17"/>
    <mergeCell ref="C16:C17"/>
    <mergeCell ref="D16:D17"/>
    <mergeCell ref="E16:E17"/>
    <mergeCell ref="F16:F17"/>
    <mergeCell ref="F14:F15"/>
    <mergeCell ref="G14:G15"/>
    <mergeCell ref="H14:H15"/>
    <mergeCell ref="I14:I15"/>
    <mergeCell ref="J14:J15"/>
    <mergeCell ref="G20:G21"/>
    <mergeCell ref="H20:H21"/>
    <mergeCell ref="I20:I21"/>
    <mergeCell ref="J20:J21"/>
    <mergeCell ref="A21:A22"/>
    <mergeCell ref="B22:B23"/>
    <mergeCell ref="C22:C23"/>
    <mergeCell ref="D22:D23"/>
    <mergeCell ref="E22:E23"/>
    <mergeCell ref="A19:A20"/>
    <mergeCell ref="B20:B21"/>
    <mergeCell ref="C20:C21"/>
    <mergeCell ref="D20:D21"/>
    <mergeCell ref="E20:E21"/>
    <mergeCell ref="F20:F21"/>
    <mergeCell ref="F18:F19"/>
    <mergeCell ref="G18:G19"/>
    <mergeCell ref="H18:H19"/>
    <mergeCell ref="I18:I19"/>
    <mergeCell ref="J18:J19"/>
    <mergeCell ref="G24:G25"/>
    <mergeCell ref="H24:H25"/>
    <mergeCell ref="I24:I25"/>
    <mergeCell ref="J24:J25"/>
    <mergeCell ref="A25:A26"/>
    <mergeCell ref="B26:B27"/>
    <mergeCell ref="C26:C27"/>
    <mergeCell ref="D26:D27"/>
    <mergeCell ref="E26:E27"/>
    <mergeCell ref="A23:A24"/>
    <mergeCell ref="B24:B25"/>
    <mergeCell ref="C24:C25"/>
    <mergeCell ref="D24:D25"/>
    <mergeCell ref="E24:E25"/>
    <mergeCell ref="F24:F25"/>
    <mergeCell ref="F22:F23"/>
    <mergeCell ref="G22:G23"/>
    <mergeCell ref="H22:H23"/>
    <mergeCell ref="I22:I23"/>
    <mergeCell ref="J22:J23"/>
    <mergeCell ref="G28:G29"/>
    <mergeCell ref="H28:H29"/>
    <mergeCell ref="I28:I29"/>
    <mergeCell ref="J28:J29"/>
    <mergeCell ref="A29:A30"/>
    <mergeCell ref="A27:A28"/>
    <mergeCell ref="B28:B29"/>
    <mergeCell ref="C28:C29"/>
    <mergeCell ref="D28:D29"/>
    <mergeCell ref="E28:E29"/>
    <mergeCell ref="F28:F29"/>
    <mergeCell ref="F26:F27"/>
    <mergeCell ref="G26:G27"/>
    <mergeCell ref="H26:H27"/>
    <mergeCell ref="I26:I27"/>
    <mergeCell ref="J26:J27"/>
    <mergeCell ref="L4:L5"/>
    <mergeCell ref="L6:L7"/>
    <mergeCell ref="L8:L9"/>
    <mergeCell ref="L10:L11"/>
    <mergeCell ref="L12:L13"/>
    <mergeCell ref="K6:K7"/>
    <mergeCell ref="K8:K9"/>
    <mergeCell ref="K10:K11"/>
    <mergeCell ref="K12:K13"/>
    <mergeCell ref="L26:L27"/>
    <mergeCell ref="L28:L29"/>
    <mergeCell ref="L14:L15"/>
    <mergeCell ref="L16:L17"/>
    <mergeCell ref="L18:L19"/>
    <mergeCell ref="L20:L21"/>
    <mergeCell ref="L22:L23"/>
    <mergeCell ref="L24:L25"/>
    <mergeCell ref="K20:K21"/>
    <mergeCell ref="K22:K23"/>
    <mergeCell ref="K24:K25"/>
    <mergeCell ref="K26:K27"/>
    <mergeCell ref="K28:K29"/>
    <mergeCell ref="K14:K15"/>
    <mergeCell ref="K16:K17"/>
    <mergeCell ref="K18:K19"/>
  </mergeCells>
  <pageMargins left="0.7" right="0.7" top="0.75" bottom="0.75" header="0.3" footer="0.3"/>
  <pageSetup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="85" zoomScaleNormal="85" workbookViewId="0">
      <selection activeCell="C53" sqref="C53:C54"/>
    </sheetView>
  </sheetViews>
  <sheetFormatPr defaultRowHeight="12.75" x14ac:dyDescent="0.2"/>
  <cols>
    <col min="1" max="1" width="19.85546875" style="1" customWidth="1"/>
    <col min="2" max="2" width="13.5703125" style="1" customWidth="1"/>
    <col min="3" max="3" width="9.140625" style="5"/>
    <col min="4" max="4" width="8.140625" style="5" customWidth="1"/>
    <col min="5" max="7" width="6.7109375" style="5" customWidth="1"/>
    <col min="8" max="8" width="11.28515625" style="5" customWidth="1"/>
    <col min="9" max="9" width="8.42578125" style="5" customWidth="1"/>
    <col min="10" max="10" width="8" style="5" customWidth="1"/>
    <col min="11" max="11" width="8.7109375" customWidth="1"/>
    <col min="12" max="12" width="10.42578125" customWidth="1"/>
    <col min="13" max="13" width="8.42578125" customWidth="1"/>
    <col min="14" max="15" width="8.5703125" customWidth="1"/>
    <col min="16" max="16" width="9.7109375" customWidth="1"/>
    <col min="18" max="18" width="11.28515625" hidden="1" customWidth="1"/>
  </cols>
  <sheetData>
    <row r="1" spans="1:18" ht="27" customHeight="1" thickTop="1" thickBot="1" x14ac:dyDescent="0.25">
      <c r="A1" s="7"/>
      <c r="B1" s="7"/>
      <c r="C1" s="4"/>
      <c r="D1" s="4"/>
      <c r="E1" s="4"/>
      <c r="F1" s="4"/>
      <c r="G1" s="4"/>
      <c r="H1" s="4"/>
      <c r="I1" s="4"/>
      <c r="J1" s="4"/>
      <c r="L1" s="8" t="s">
        <v>11</v>
      </c>
      <c r="M1" s="9" t="s">
        <v>2</v>
      </c>
      <c r="N1" s="10" t="s">
        <v>14</v>
      </c>
      <c r="O1" s="10" t="s">
        <v>5</v>
      </c>
      <c r="P1" s="10" t="s">
        <v>6</v>
      </c>
      <c r="Q1" s="43" t="s">
        <v>21</v>
      </c>
    </row>
    <row r="2" spans="1:18" ht="27" customHeight="1" thickTop="1" thickBot="1" x14ac:dyDescent="0.25">
      <c r="A2" s="7"/>
      <c r="B2" s="7"/>
      <c r="C2" s="4"/>
      <c r="D2" s="4"/>
      <c r="E2" s="4"/>
      <c r="F2" s="4"/>
      <c r="G2" s="4"/>
      <c r="H2" s="4"/>
      <c r="I2" s="4"/>
      <c r="J2" s="4"/>
      <c r="L2" s="51">
        <v>8.5</v>
      </c>
      <c r="M2" s="11">
        <v>38</v>
      </c>
      <c r="N2" s="25">
        <f>SUM(N6,N8,N10,N12,N14,N16,N18,N20,N22,N24,N26,N28)</f>
        <v>49</v>
      </c>
      <c r="O2" s="12"/>
      <c r="P2" s="44">
        <f>ROUND(SUM(R6:R29),1)</f>
        <v>27.7</v>
      </c>
      <c r="Q2" s="52">
        <v>101</v>
      </c>
    </row>
    <row r="3" spans="1:18" ht="16.5" customHeight="1" thickTop="1" thickBot="1" x14ac:dyDescent="0.25">
      <c r="B3" s="3"/>
      <c r="C3" s="6"/>
      <c r="G3" s="19"/>
      <c r="H3" s="6"/>
      <c r="K3" s="3"/>
      <c r="M3" s="45" t="s">
        <v>82</v>
      </c>
      <c r="N3" s="45" t="s">
        <v>83</v>
      </c>
      <c r="O3" s="45"/>
      <c r="P3" s="45" t="s">
        <v>74</v>
      </c>
    </row>
    <row r="4" spans="1:18" ht="30" customHeight="1" thickTop="1" thickBot="1" x14ac:dyDescent="0.25">
      <c r="A4" s="42" t="s">
        <v>0</v>
      </c>
      <c r="B4" s="31" t="s">
        <v>16</v>
      </c>
      <c r="C4" s="32" t="s">
        <v>23</v>
      </c>
      <c r="D4" s="200" t="s">
        <v>17</v>
      </c>
      <c r="E4" s="201"/>
      <c r="F4" s="202"/>
      <c r="G4" s="32" t="s">
        <v>22</v>
      </c>
      <c r="H4" s="32" t="s">
        <v>25</v>
      </c>
      <c r="I4" s="203" t="s">
        <v>28</v>
      </c>
      <c r="J4" s="201"/>
      <c r="K4" s="262" t="s">
        <v>1</v>
      </c>
      <c r="L4" s="260" t="s">
        <v>84</v>
      </c>
      <c r="M4" s="33" t="s">
        <v>12</v>
      </c>
      <c r="N4" s="33" t="s">
        <v>12</v>
      </c>
      <c r="O4" s="33" t="s">
        <v>4</v>
      </c>
      <c r="P4" s="33" t="s">
        <v>7</v>
      </c>
      <c r="Q4" s="34" t="s">
        <v>9</v>
      </c>
    </row>
    <row r="5" spans="1:18" ht="24" customHeight="1" thickTop="1" thickBot="1" x14ac:dyDescent="0.25">
      <c r="A5" s="207" t="s">
        <v>88</v>
      </c>
      <c r="B5" s="35"/>
      <c r="C5" s="36"/>
      <c r="D5" s="37" t="s">
        <v>20</v>
      </c>
      <c r="E5" s="38" t="s">
        <v>18</v>
      </c>
      <c r="F5" s="26" t="s">
        <v>19</v>
      </c>
      <c r="G5" s="36"/>
      <c r="H5" s="36"/>
      <c r="I5" s="39" t="s">
        <v>26</v>
      </c>
      <c r="J5" s="38" t="s">
        <v>27</v>
      </c>
      <c r="K5" s="263"/>
      <c r="L5" s="261"/>
      <c r="M5" s="40" t="s">
        <v>13</v>
      </c>
      <c r="N5" s="40" t="s">
        <v>13</v>
      </c>
      <c r="O5" s="40" t="s">
        <v>3</v>
      </c>
      <c r="P5" s="40" t="s">
        <v>8</v>
      </c>
      <c r="Q5" s="41" t="s">
        <v>10</v>
      </c>
    </row>
    <row r="6" spans="1:18" ht="19.5" customHeight="1" thickTop="1" thickBot="1" x14ac:dyDescent="0.25">
      <c r="A6" s="208"/>
      <c r="B6" s="209">
        <v>6500</v>
      </c>
      <c r="C6" s="211">
        <v>317</v>
      </c>
      <c r="D6" s="209">
        <v>350</v>
      </c>
      <c r="E6" s="213">
        <v>8</v>
      </c>
      <c r="F6" s="215">
        <v>5</v>
      </c>
      <c r="G6" s="217">
        <f>IF(B6="","",ROUND($Q$2+(B6/600)+(F6/5),0))</f>
        <v>113</v>
      </c>
      <c r="H6" s="219">
        <f>C6+DEGREES(ASIN(((E6/$G$6)*SIN(RADIANS(D6-C6)))))</f>
        <v>319.20978801821224</v>
      </c>
      <c r="I6" s="209">
        <v>8</v>
      </c>
      <c r="J6" s="259" t="s">
        <v>24</v>
      </c>
      <c r="K6" s="264">
        <f>IF(IF(J6="E",$H6-$I6, $H6+$I6)=0,"",IF(J6="E",$H6-$I6, $H6+$I6))</f>
        <v>327.20978801821224</v>
      </c>
      <c r="L6" s="213"/>
      <c r="M6" s="28">
        <f>IF(O6="","",N6/O6*$L$2)</f>
        <v>0.96039227103163793</v>
      </c>
      <c r="N6" s="17">
        <v>12</v>
      </c>
      <c r="O6" s="29">
        <f>IF(C6="","",G6*SQRT(1-((E6/G6)*SIN(RADIANS(D6-C6)))^2)-E6*COS(RADIANS(D6-C6)))</f>
        <v>106.206602319314</v>
      </c>
      <c r="P6" s="30" t="str">
        <f>IF(O6="","",CONCATENATE(INT(N6/O6),":",IF(INT((N6/O6-INT(N6/O6))*60)&lt;10,"0",""),INT((N6/O6-INT(N6/O6))*60),":",IF(((((N6/O6-INT(N6/O6))*60)-INT((N6/O6-INT(N6/O6))*60))*60)&lt;10, "0", ""), INT((((N6/O6-INT(N6/O6))*60)-INT((N6/O6-INT(N6/O6))*60))*60)))</f>
        <v>0:06:46</v>
      </c>
      <c r="Q6" s="18"/>
      <c r="R6">
        <f>IF(N6="","",N6*60/O6)</f>
        <v>6.7792395602233269</v>
      </c>
    </row>
    <row r="7" spans="1:18" ht="24.75" customHeight="1" thickTop="1" thickBot="1" x14ac:dyDescent="0.25">
      <c r="A7" s="225" t="s">
        <v>89</v>
      </c>
      <c r="B7" s="210"/>
      <c r="C7" s="212"/>
      <c r="D7" s="210"/>
      <c r="E7" s="214"/>
      <c r="F7" s="216"/>
      <c r="G7" s="218"/>
      <c r="H7" s="220"/>
      <c r="I7" s="210"/>
      <c r="J7" s="253"/>
      <c r="K7" s="245"/>
      <c r="L7" s="214"/>
      <c r="M7" s="21">
        <f>IF(M6="","",$M$2-$M6)</f>
        <v>37.039607728968363</v>
      </c>
      <c r="N7" s="21">
        <f>$N2-$N6</f>
        <v>37</v>
      </c>
      <c r="O7" s="47"/>
      <c r="P7" s="48"/>
      <c r="Q7" s="15"/>
    </row>
    <row r="8" spans="1:18" ht="18" customHeight="1" thickTop="1" thickBot="1" x14ac:dyDescent="0.25">
      <c r="A8" s="208"/>
      <c r="B8" s="210">
        <v>6500</v>
      </c>
      <c r="C8" s="212">
        <v>317</v>
      </c>
      <c r="D8" s="248">
        <v>350</v>
      </c>
      <c r="E8" s="246">
        <v>8</v>
      </c>
      <c r="F8" s="251">
        <v>5</v>
      </c>
      <c r="G8" s="218">
        <f>IF(B8="","",ROUND($Q$2+(B8/600)+(F8/5),0))</f>
        <v>113</v>
      </c>
      <c r="H8" s="220">
        <f t="shared" ref="H8" si="0">C8+DEGREES(ASIN(((E8/$G$6)*SIN(RADIANS(D8-C8)))))</f>
        <v>319.20978801821224</v>
      </c>
      <c r="I8" s="210">
        <v>8</v>
      </c>
      <c r="J8" s="253" t="s">
        <v>24</v>
      </c>
      <c r="K8" s="244">
        <f t="shared" ref="K8" si="1">IF(IF(J8="E",$H8-$I8, $H8+$I8)=0,"",IF(J8="E",$H8-$I8, $H8+$I8))</f>
        <v>327.20978801821224</v>
      </c>
      <c r="L8" s="246"/>
      <c r="M8" s="20">
        <f>IF(O8="","",N8/O8*$L$2)</f>
        <v>1.0404249602842746</v>
      </c>
      <c r="N8" s="13">
        <v>13</v>
      </c>
      <c r="O8" s="23">
        <f>IF(C8="","",G8*SQRT(1-((E8/G8)*SIN(RADIANS(D8-C8)))^2)-E8*COS(RADIANS(D8-C8)))</f>
        <v>106.206602319314</v>
      </c>
      <c r="P8" s="24" t="str">
        <f>IF(O8="","",CONCATENATE(INT(N8/O8),":",IF(INT((N8/O8-INT(N8/O8))*60)&lt;10,"0",""),INT((N8/O8-INT(N8/O8))*60),":",IF(((((N8/O8-INT(N8/O8))*60)-INT((N8/O8-INT(N8/O8))*60))*60)&lt;10, "0", ""), INT((((N8/O8-INT(N8/O8))*60)-INT((N8/O8-INT(N8/O8))*60))*60)))</f>
        <v>0:07:20</v>
      </c>
      <c r="Q8" s="14"/>
      <c r="R8">
        <f>IF(N8="","",N8*60/O8)</f>
        <v>7.3441761902419369</v>
      </c>
    </row>
    <row r="9" spans="1:18" ht="26.25" customHeight="1" thickTop="1" thickBot="1" x14ac:dyDescent="0.25">
      <c r="A9" s="225" t="s">
        <v>90</v>
      </c>
      <c r="B9" s="210"/>
      <c r="C9" s="212"/>
      <c r="D9" s="256"/>
      <c r="E9" s="247"/>
      <c r="F9" s="257"/>
      <c r="G9" s="218"/>
      <c r="H9" s="220"/>
      <c r="I9" s="210"/>
      <c r="J9" s="258"/>
      <c r="K9" s="245"/>
      <c r="L9" s="247"/>
      <c r="M9" s="21">
        <f>IF(M8="","",M7-M8)</f>
        <v>35.999182768684086</v>
      </c>
      <c r="N9" s="22">
        <f>IF(N8="","",$N7-$N8)</f>
        <v>24</v>
      </c>
      <c r="O9" s="50"/>
      <c r="P9" s="49"/>
      <c r="Q9" s="16"/>
    </row>
    <row r="10" spans="1:18" ht="18" customHeight="1" thickTop="1" thickBot="1" x14ac:dyDescent="0.25">
      <c r="A10" s="208"/>
      <c r="B10" s="210">
        <v>6500</v>
      </c>
      <c r="C10" s="212">
        <v>317</v>
      </c>
      <c r="D10" s="248">
        <v>350</v>
      </c>
      <c r="E10" s="246">
        <v>8</v>
      </c>
      <c r="F10" s="251">
        <v>5</v>
      </c>
      <c r="G10" s="218">
        <f>IF(B10="","",ROUND($Q$2+(B10/600)+(F10/5),0))</f>
        <v>113</v>
      </c>
      <c r="H10" s="220">
        <f t="shared" ref="H10" si="2">C10+DEGREES(ASIN(((E10/$G$6)*SIN(RADIANS(D10-C10)))))</f>
        <v>319.20978801821224</v>
      </c>
      <c r="I10" s="210">
        <v>8</v>
      </c>
      <c r="J10" s="253" t="s">
        <v>24</v>
      </c>
      <c r="K10" s="244">
        <f t="shared" ref="K10" si="3">IF(IF(J10="E",$H10-$I10, $H10+$I10)=0,"",IF(J10="E",$H10-$I10, $H10+$I10))</f>
        <v>327.20978801821224</v>
      </c>
      <c r="L10" s="246"/>
      <c r="M10" s="20">
        <f>IF(O10="","",N10/O10*$L$2)</f>
        <v>0.80032689252636491</v>
      </c>
      <c r="N10" s="13">
        <v>10</v>
      </c>
      <c r="O10" s="23">
        <f>IF(C10="","",G10*SQRT(1-((E10/G10)*SIN(RADIANS(D10-C10)))^2)-E10*COS(RADIANS(D10-C10)))</f>
        <v>106.206602319314</v>
      </c>
      <c r="P10" s="24" t="str">
        <f>IF(O10="","",CONCATENATE(INT(N10/O10),":",IF(INT((N10/O10-INT(N10/O10))*60)&lt;10,"0",""),INT((N10/O10-INT(N10/O10))*60),":",IF(((((N10/O10-INT(N10/O10))*60)-INT((N10/O10-INT(N10/O10))*60))*60)&lt;10, "0", ""), INT((((N10/O10-INT(N10/O10))*60)-INT((N10/O10-INT(N10/O10))*60))*60)))</f>
        <v>0:05:38</v>
      </c>
      <c r="Q10" s="14"/>
      <c r="R10">
        <f>IF(N10="","",N10*60/O10)</f>
        <v>5.6493663001861059</v>
      </c>
    </row>
    <row r="11" spans="1:18" ht="24" customHeight="1" thickTop="1" thickBot="1" x14ac:dyDescent="0.25">
      <c r="A11" s="225" t="s">
        <v>91</v>
      </c>
      <c r="B11" s="210"/>
      <c r="C11" s="212"/>
      <c r="D11" s="256"/>
      <c r="E11" s="247"/>
      <c r="F11" s="257"/>
      <c r="G11" s="218"/>
      <c r="H11" s="220"/>
      <c r="I11" s="210"/>
      <c r="J11" s="258"/>
      <c r="K11" s="245"/>
      <c r="L11" s="247"/>
      <c r="M11" s="21">
        <f>IF(M10="","",M9-M10)</f>
        <v>35.198855876157722</v>
      </c>
      <c r="N11" s="22">
        <f>IF(N10="","",$N9-$N10)</f>
        <v>14</v>
      </c>
      <c r="O11" s="50"/>
      <c r="P11" s="49"/>
      <c r="Q11" s="16"/>
    </row>
    <row r="12" spans="1:18" ht="18" customHeight="1" thickTop="1" thickBot="1" x14ac:dyDescent="0.25">
      <c r="A12" s="208"/>
      <c r="B12" s="210">
        <v>6500</v>
      </c>
      <c r="C12" s="212">
        <v>317</v>
      </c>
      <c r="D12" s="248">
        <v>350</v>
      </c>
      <c r="E12" s="246">
        <v>8</v>
      </c>
      <c r="F12" s="251">
        <v>5</v>
      </c>
      <c r="G12" s="218">
        <f>IF(B12="","",ROUND($Q$2+(B12/600)+(F12/5),0))</f>
        <v>113</v>
      </c>
      <c r="H12" s="220">
        <f t="shared" ref="H12" si="4">C12+DEGREES(ASIN(((E12/$G$6)*SIN(RADIANS(D12-C12)))))</f>
        <v>319.20978801821224</v>
      </c>
      <c r="I12" s="210">
        <v>8</v>
      </c>
      <c r="J12" s="253" t="s">
        <v>24</v>
      </c>
      <c r="K12" s="244">
        <f t="shared" ref="K12" si="5">IF(IF(J12="E",$H12-$I12, $H12+$I12)=0,"",IF(J12="E",$H12-$I12, $H12+$I12))</f>
        <v>327.20978801821224</v>
      </c>
      <c r="L12" s="246"/>
      <c r="M12" s="20">
        <f>IF(O12="","",N12/O12*$L$2)</f>
        <v>1.1204576495369107</v>
      </c>
      <c r="N12" s="13">
        <v>14</v>
      </c>
      <c r="O12" s="23">
        <f>IF(C12="","",G12*SQRT(1-((E12/G12)*SIN(RADIANS(D12-C12)))^2)-E12*COS(RADIANS(D12-C12)))</f>
        <v>106.206602319314</v>
      </c>
      <c r="P12" s="24" t="str">
        <f>IF(O12="","",CONCATENATE(INT(N12/O12),":",IF(INT((N12/O12-INT(N12/O12))*60)&lt;10,"0",""),INT((N12/O12-INT(N12/O12))*60),":",IF(((((N12/O12-INT(N12/O12))*60)-INT((N12/O12-INT(N12/O12))*60))*60)&lt;10, "0", ""), INT((((N12/O12-INT(N12/O12))*60)-INT((N12/O12-INT(N12/O12))*60))*60)))</f>
        <v>0:07:54</v>
      </c>
      <c r="Q12" s="14"/>
      <c r="R12">
        <f>IF(N12="","",N12*60/O12)</f>
        <v>7.9091128202605478</v>
      </c>
    </row>
    <row r="13" spans="1:18" ht="26.25" customHeight="1" thickTop="1" thickBot="1" x14ac:dyDescent="0.25">
      <c r="A13" s="225" t="s">
        <v>92</v>
      </c>
      <c r="B13" s="210"/>
      <c r="C13" s="212"/>
      <c r="D13" s="256"/>
      <c r="E13" s="247"/>
      <c r="F13" s="257"/>
      <c r="G13" s="218"/>
      <c r="H13" s="220"/>
      <c r="I13" s="210"/>
      <c r="J13" s="258"/>
      <c r="K13" s="245"/>
      <c r="L13" s="247"/>
      <c r="M13" s="21">
        <f>IF(M12="","",M11-M12)</f>
        <v>34.078398226620813</v>
      </c>
      <c r="N13" s="22">
        <f>IF(N12="","",$N11-$N12)</f>
        <v>0</v>
      </c>
      <c r="O13" s="50"/>
      <c r="P13" s="49"/>
      <c r="Q13" s="16"/>
    </row>
    <row r="14" spans="1:18" ht="18" customHeight="1" thickTop="1" thickBot="1" x14ac:dyDescent="0.25">
      <c r="A14" s="208"/>
      <c r="B14" s="210"/>
      <c r="C14" s="212"/>
      <c r="D14" s="248"/>
      <c r="E14" s="246"/>
      <c r="F14" s="251"/>
      <c r="G14" s="218" t="str">
        <f>IF(B14="","",ROUND($Q$2+(B14/600)+(F14/5),0))</f>
        <v/>
      </c>
      <c r="H14" s="220">
        <f t="shared" ref="H14" si="6">C14+DEGREES(ASIN(((E14/$G$6)*SIN(RADIANS(D14-C14)))))</f>
        <v>0</v>
      </c>
      <c r="I14" s="210"/>
      <c r="J14" s="253"/>
      <c r="K14" s="244" t="str">
        <f t="shared" ref="K14" si="7">IF(IF(J14="E",$H14-$I14, $H14+$I14)=0,"",IF(J14="E",$H14-$I14, $H14+$I14))</f>
        <v/>
      </c>
      <c r="L14" s="246"/>
      <c r="M14" s="20" t="str">
        <f>IF(O14="","",N14/O14*$L$2)</f>
        <v/>
      </c>
      <c r="N14" s="13"/>
      <c r="O14" s="23" t="str">
        <f>IF(C14="","",G14*SQRT(1-((E14/G14)*SIN(RADIANS(D14-C14)))^2)-E14*COS(RADIANS(D14-C14)))</f>
        <v/>
      </c>
      <c r="P14" s="24" t="str">
        <f>IF(O14="","",CONCATENATE(INT(N14/O14),":",IF(INT((N14/O14-INT(N14/O14))*60)&lt;10,"0",""),INT((N14/O14-INT(N14/O14))*60),":",IF(((((N14/O14-INT(N14/O14))*60)-INT((N14/O14-INT(N14/O14))*60))*60)&lt;10, "0", ""), INT((((N14/O14-INT(N14/O14))*60)-INT((N14/O14-INT(N14/O14))*60))*60)))</f>
        <v/>
      </c>
      <c r="Q14" s="14"/>
      <c r="R14" t="str">
        <f>IF(N14="","",N14*60/O14)</f>
        <v/>
      </c>
    </row>
    <row r="15" spans="1:18" ht="31.5" customHeight="1" thickTop="1" thickBot="1" x14ac:dyDescent="0.25">
      <c r="A15" s="225"/>
      <c r="B15" s="210"/>
      <c r="C15" s="212"/>
      <c r="D15" s="256"/>
      <c r="E15" s="247"/>
      <c r="F15" s="257"/>
      <c r="G15" s="218"/>
      <c r="H15" s="220"/>
      <c r="I15" s="210"/>
      <c r="J15" s="258"/>
      <c r="K15" s="245"/>
      <c r="L15" s="247"/>
      <c r="M15" s="21" t="str">
        <f>IF(M14="","",M13-M14)</f>
        <v/>
      </c>
      <c r="N15" s="22" t="str">
        <f>IF(N14="","",$N13-$N14)</f>
        <v/>
      </c>
      <c r="O15" s="50"/>
      <c r="P15" s="49"/>
      <c r="Q15" s="16"/>
    </row>
    <row r="16" spans="1:18" ht="18" customHeight="1" thickTop="1" thickBot="1" x14ac:dyDescent="0.25">
      <c r="A16" s="208"/>
      <c r="B16" s="210"/>
      <c r="C16" s="212"/>
      <c r="D16" s="210"/>
      <c r="E16" s="214"/>
      <c r="F16" s="216"/>
      <c r="G16" s="218" t="str">
        <f>IF(B16="","",ROUND($Q$2+(B16/600)+(F16/5),0))</f>
        <v/>
      </c>
      <c r="H16" s="220">
        <f t="shared" ref="H16" si="8">C16+DEGREES(ASIN(((E16/$G$6)*SIN(RADIANS(D16-C16)))))</f>
        <v>0</v>
      </c>
      <c r="I16" s="210"/>
      <c r="J16" s="258"/>
      <c r="K16" s="244" t="str">
        <f t="shared" ref="K16" si="9">IF(IF(J16="E",$H16-$I16, $H16+$I16)=0,"",IF(J16="E",$H16-$I16, $H16+$I16))</f>
        <v/>
      </c>
      <c r="L16" s="214"/>
      <c r="M16" s="20" t="str">
        <f>IF(O16="","",N16/O16*$L$2)</f>
        <v/>
      </c>
      <c r="N16" s="13"/>
      <c r="O16" s="23" t="str">
        <f>IF(C16="","",G16*SQRT(1-((E16/G16)*SIN(RADIANS(D16-C16)))^2)-E16*COS(RADIANS(D16-C16)))</f>
        <v/>
      </c>
      <c r="P16" s="24" t="str">
        <f>IF(O16="","",CONCATENATE(INT(N16/O16),":",IF(INT((N16/O16-INT(N16/O16))*60)&lt;10,"0",""),INT((N16/O16-INT(N16/O16))*60),":",IF(((((N16/O16-INT(N16/O16))*60)-INT((N16/O16-INT(N16/O16))*60))*60)&lt;10, "0", ""), INT((((N16/O16-INT(N16/O16))*60)-INT((N16/O16-INT(N16/O16))*60))*60)))</f>
        <v/>
      </c>
      <c r="Q16" s="14"/>
      <c r="R16" t="str">
        <f>IF(N16="","",N16*60/O16)</f>
        <v/>
      </c>
    </row>
    <row r="17" spans="1:18" ht="23.25" customHeight="1" thickTop="1" thickBot="1" x14ac:dyDescent="0.25">
      <c r="A17" s="227"/>
      <c r="B17" s="210"/>
      <c r="C17" s="212"/>
      <c r="D17" s="210"/>
      <c r="E17" s="214"/>
      <c r="F17" s="216"/>
      <c r="G17" s="218"/>
      <c r="H17" s="220"/>
      <c r="I17" s="210"/>
      <c r="J17" s="258"/>
      <c r="K17" s="245"/>
      <c r="L17" s="214"/>
      <c r="M17" s="21" t="str">
        <f>IF(M16="","",M15-M16)</f>
        <v/>
      </c>
      <c r="N17" s="22" t="str">
        <f>IF(N16="","",$N15-$N16)</f>
        <v/>
      </c>
      <c r="O17" s="50"/>
      <c r="P17" s="49"/>
      <c r="Q17" s="16"/>
    </row>
    <row r="18" spans="1:18" ht="18" customHeight="1" thickTop="1" thickBot="1" x14ac:dyDescent="0.25">
      <c r="A18" s="208"/>
      <c r="B18" s="210"/>
      <c r="C18" s="212"/>
      <c r="D18" s="210"/>
      <c r="E18" s="214"/>
      <c r="F18" s="216"/>
      <c r="G18" s="218" t="str">
        <f>IF(B18="","",ROUND($Q$2+(B18/600)+(F18/5),0))</f>
        <v/>
      </c>
      <c r="H18" s="220">
        <f t="shared" ref="H18" si="10">C18+DEGREES(ASIN(((E18/$G$6)*SIN(RADIANS(D18-C18)))))</f>
        <v>0</v>
      </c>
      <c r="I18" s="210"/>
      <c r="J18" s="258"/>
      <c r="K18" s="244" t="str">
        <f t="shared" ref="K18" si="11">IF(IF(J18="E",$H18-$I18, $H18+$I18)=0,"",IF(J18="E",$H18-$I18, $H18+$I18))</f>
        <v/>
      </c>
      <c r="L18" s="214"/>
      <c r="M18" s="20" t="str">
        <f>IF(O18="","",N18/O18*$L$2)</f>
        <v/>
      </c>
      <c r="N18" s="13"/>
      <c r="O18" s="23" t="str">
        <f>IF(C18="","",G18*SQRT(1-((E18/G18)*SIN(RADIANS(D18-C18)))^2)-E18*COS(RADIANS(D18-C18)))</f>
        <v/>
      </c>
      <c r="P18" s="24" t="str">
        <f>IF(O18="","",CONCATENATE(INT(N18/O18),":",IF(INT((N18/O18-INT(N18/O18))*60)&lt;10,"0",""),INT((N18/O18-INT(N18/O18))*60),":",IF(((((N18/O18-INT(N18/O18))*60)-INT((N18/O18-INT(N18/O18))*60))*60)&lt;10, "0", ""), INT((((N18/O18-INT(N18/O18))*60)-INT((N18/O18-INT(N18/O18))*60))*60)))</f>
        <v/>
      </c>
      <c r="Q18" s="14"/>
      <c r="R18" t="str">
        <f>IF(N18="","",N18*60/O18)</f>
        <v/>
      </c>
    </row>
    <row r="19" spans="1:18" ht="26.25" customHeight="1" thickTop="1" thickBot="1" x14ac:dyDescent="0.25">
      <c r="A19" s="227"/>
      <c r="B19" s="210"/>
      <c r="C19" s="212"/>
      <c r="D19" s="210"/>
      <c r="E19" s="214"/>
      <c r="F19" s="216"/>
      <c r="G19" s="218"/>
      <c r="H19" s="220"/>
      <c r="I19" s="210"/>
      <c r="J19" s="258"/>
      <c r="K19" s="245"/>
      <c r="L19" s="214"/>
      <c r="M19" s="21" t="str">
        <f>IF(M18="","",M17-M18)</f>
        <v/>
      </c>
      <c r="N19" s="22" t="str">
        <f>IF(N18="","",$N17-$N18)</f>
        <v/>
      </c>
      <c r="O19" s="50"/>
      <c r="P19" s="49"/>
      <c r="Q19" s="16"/>
    </row>
    <row r="20" spans="1:18" ht="18" customHeight="1" thickTop="1" thickBot="1" x14ac:dyDescent="0.25">
      <c r="A20" s="208"/>
      <c r="B20" s="210"/>
      <c r="C20" s="212"/>
      <c r="D20" s="210"/>
      <c r="E20" s="214"/>
      <c r="F20" s="216"/>
      <c r="G20" s="218" t="str">
        <f>IF(B20="","",ROUND($Q$2+(B20/600)+(F20/5),0))</f>
        <v/>
      </c>
      <c r="H20" s="220">
        <f t="shared" ref="H20" si="12">C20+DEGREES(ASIN(((E20/$G$6)*SIN(RADIANS(D20-C20)))))</f>
        <v>0</v>
      </c>
      <c r="I20" s="210"/>
      <c r="J20" s="258"/>
      <c r="K20" s="244" t="str">
        <f t="shared" ref="K20" si="13">IF(IF(J20="E",$H20-$I20, $H20+$I20)=0,"",IF(J20="E",$H20-$I20, $H20+$I20))</f>
        <v/>
      </c>
      <c r="L20" s="214"/>
      <c r="M20" s="20" t="str">
        <f>IF(O20="","",N20/O20*$L$2)</f>
        <v/>
      </c>
      <c r="N20" s="13"/>
      <c r="O20" s="23" t="str">
        <f>IF(C20="","",G20*SQRT(1-((E20/G20)*SIN(RADIANS(D20-C20)))^2)-E20*COS(RADIANS(D20-C20)))</f>
        <v/>
      </c>
      <c r="P20" s="24" t="str">
        <f>IF(O20="","",CONCATENATE(INT(N20/O20),":",IF(INT((N20/O20-INT(N20/O20))*60)&lt;10,"0",""),INT((N20/O20-INT(N20/O20))*60),":",IF(((((N20/O20-INT(N20/O20))*60)-INT((N20/O20-INT(N20/O20))*60))*60)&lt;10, "0", ""), INT((((N20/O20-INT(N20/O20))*60)-INT((N20/O20-INT(N20/O20))*60))*60)))</f>
        <v/>
      </c>
      <c r="Q20" s="14"/>
      <c r="R20" t="str">
        <f>IF(N20="","",N20*60/O20)</f>
        <v/>
      </c>
    </row>
    <row r="21" spans="1:18" ht="24" customHeight="1" thickTop="1" thickBot="1" x14ac:dyDescent="0.25">
      <c r="A21" s="227"/>
      <c r="B21" s="210"/>
      <c r="C21" s="212"/>
      <c r="D21" s="210"/>
      <c r="E21" s="214"/>
      <c r="F21" s="216"/>
      <c r="G21" s="218"/>
      <c r="H21" s="220"/>
      <c r="I21" s="210"/>
      <c r="J21" s="258"/>
      <c r="K21" s="245"/>
      <c r="L21" s="214"/>
      <c r="M21" s="21" t="str">
        <f>IF(M20="","",M19-M20)</f>
        <v/>
      </c>
      <c r="N21" s="22" t="str">
        <f>IF(N20="","",$N19-$N20)</f>
        <v/>
      </c>
      <c r="O21" s="50"/>
      <c r="P21" s="49"/>
      <c r="Q21" s="16"/>
    </row>
    <row r="22" spans="1:18" ht="18" customHeight="1" thickTop="1" thickBot="1" x14ac:dyDescent="0.25">
      <c r="A22" s="208"/>
      <c r="B22" s="210"/>
      <c r="C22" s="212"/>
      <c r="D22" s="210"/>
      <c r="E22" s="214"/>
      <c r="F22" s="216"/>
      <c r="G22" s="218" t="str">
        <f>IF(B22="","",ROUND($Q$2+(B22/600)+(F22/5),0))</f>
        <v/>
      </c>
      <c r="H22" s="220">
        <f t="shared" ref="H22" si="14">C22+DEGREES(ASIN(((E22/$G$6)*SIN(RADIANS(D22-C22)))))</f>
        <v>0</v>
      </c>
      <c r="I22" s="210"/>
      <c r="J22" s="258"/>
      <c r="K22" s="244" t="str">
        <f t="shared" ref="K22" si="15">IF(IF(J22="E",$H22-$I22, $H22+$I22)=0,"",IF(J22="E",$H22-$I22, $H22+$I22))</f>
        <v/>
      </c>
      <c r="L22" s="214"/>
      <c r="M22" s="20" t="str">
        <f>IF(O22="","",N22/O22*$L$2)</f>
        <v/>
      </c>
      <c r="N22" s="13"/>
      <c r="O22" s="23" t="str">
        <f>IF(C22="","",G22*SQRT(1-((E22/G22)*SIN(RADIANS(D22-C22)))^2)-E22*COS(RADIANS(D22-C22)))</f>
        <v/>
      </c>
      <c r="P22" s="24" t="str">
        <f>IF(O22="","",CONCATENATE(INT(N22/O22),":",IF(INT((N22/O22-INT(N22/O22))*60)&lt;10,"0",""),INT((N22/O22-INT(N22/O22))*60),":",IF(((((N22/O22-INT(N22/O22))*60)-INT((N22/O22-INT(N22/O22))*60))*60)&lt;10, "0", ""), INT((((N22/O22-INT(N22/O22))*60)-INT((N22/O22-INT(N22/O22))*60))*60)))</f>
        <v/>
      </c>
      <c r="Q22" s="14"/>
      <c r="R22" t="str">
        <f>IF(N22="","",N22*60/O22)</f>
        <v/>
      </c>
    </row>
    <row r="23" spans="1:18" ht="23.25" customHeight="1" thickTop="1" thickBot="1" x14ac:dyDescent="0.25">
      <c r="A23" s="227"/>
      <c r="B23" s="210"/>
      <c r="C23" s="212"/>
      <c r="D23" s="210"/>
      <c r="E23" s="214"/>
      <c r="F23" s="216"/>
      <c r="G23" s="218"/>
      <c r="H23" s="220"/>
      <c r="I23" s="210"/>
      <c r="J23" s="258"/>
      <c r="K23" s="245"/>
      <c r="L23" s="214"/>
      <c r="M23" s="21" t="str">
        <f>IF(M22="","",M21-M22)</f>
        <v/>
      </c>
      <c r="N23" s="22" t="str">
        <f>IF(N22="","",$N21-$N22)</f>
        <v/>
      </c>
      <c r="O23" s="50"/>
      <c r="P23" s="49"/>
      <c r="Q23" s="16"/>
    </row>
    <row r="24" spans="1:18" ht="18" customHeight="1" thickTop="1" thickBot="1" x14ac:dyDescent="0.25">
      <c r="A24" s="208"/>
      <c r="B24" s="210"/>
      <c r="C24" s="212"/>
      <c r="D24" s="210"/>
      <c r="E24" s="214"/>
      <c r="F24" s="216"/>
      <c r="G24" s="218" t="str">
        <f>IF(B24="","",ROUND($Q$2+(B24/600)+(F24/5),0))</f>
        <v/>
      </c>
      <c r="H24" s="220">
        <f t="shared" ref="H24" si="16">C24+DEGREES(ASIN(((E24/$G$6)*SIN(RADIANS(D24-C24)))))</f>
        <v>0</v>
      </c>
      <c r="I24" s="210"/>
      <c r="J24" s="258"/>
      <c r="K24" s="244" t="str">
        <f t="shared" ref="K24" si="17">IF(IF(J24="E",$H24-$I24, $H24+$I24)=0,"",IF(J24="E",$H24-$I24, $H24+$I24))</f>
        <v/>
      </c>
      <c r="L24" s="214"/>
      <c r="M24" s="20" t="str">
        <f>IF(O24="","",N24/O24*$L$2)</f>
        <v/>
      </c>
      <c r="N24" s="13"/>
      <c r="O24" s="23" t="str">
        <f>IF(C24="","",G24*SQRT(1-((E24/G24)*SIN(RADIANS(D24-C24)))^2)-E24*COS(RADIANS(D24-C24)))</f>
        <v/>
      </c>
      <c r="P24" s="24" t="str">
        <f>IF(O24="","",CONCATENATE(INT(N24/O24),":",IF(INT((N24/O24-INT(N24/O24))*60)&lt;10,"0",""),INT((N24/O24-INT(N24/O24))*60),":",IF(((((N24/O24-INT(N24/O24))*60)-INT((N24/O24-INT(N24/O24))*60))*60)&lt;10, "0", ""), INT((((N24/O24-INT(N24/O24))*60)-INT((N24/O24-INT(N24/O24))*60))*60)))</f>
        <v/>
      </c>
      <c r="Q24" s="14"/>
      <c r="R24" t="str">
        <f>IF(N24="","",N24*60/O24)</f>
        <v/>
      </c>
    </row>
    <row r="25" spans="1:18" ht="21.75" customHeight="1" thickTop="1" thickBot="1" x14ac:dyDescent="0.25">
      <c r="A25" s="227"/>
      <c r="B25" s="210"/>
      <c r="C25" s="212"/>
      <c r="D25" s="210"/>
      <c r="E25" s="214"/>
      <c r="F25" s="216"/>
      <c r="G25" s="218"/>
      <c r="H25" s="220"/>
      <c r="I25" s="210"/>
      <c r="J25" s="258"/>
      <c r="K25" s="245"/>
      <c r="L25" s="214"/>
      <c r="M25" s="21" t="str">
        <f>IF(M24="","",M23-M24)</f>
        <v/>
      </c>
      <c r="N25" s="22" t="str">
        <f>IF(N24="","",$N23-$N24)</f>
        <v/>
      </c>
      <c r="O25" s="50"/>
      <c r="P25" s="49"/>
      <c r="Q25" s="16"/>
    </row>
    <row r="26" spans="1:18" ht="18" customHeight="1" thickTop="1" thickBot="1" x14ac:dyDescent="0.25">
      <c r="A26" s="208"/>
      <c r="B26" s="210"/>
      <c r="C26" s="212"/>
      <c r="D26" s="210"/>
      <c r="E26" s="214"/>
      <c r="F26" s="216"/>
      <c r="G26" s="218" t="str">
        <f>IF(B26="","",ROUND($Q$2+(B26/600)+(F26/5),0))</f>
        <v/>
      </c>
      <c r="H26" s="220">
        <f t="shared" ref="H26" si="18">C26+DEGREES(ASIN(((E26/$G$6)*SIN(RADIANS(D26-C26)))))</f>
        <v>0</v>
      </c>
      <c r="I26" s="210"/>
      <c r="J26" s="258"/>
      <c r="K26" s="244" t="str">
        <f t="shared" ref="K26" si="19">IF(IF(J26="E",$H26-$I26, $H26+$I26)=0,"",IF(J26="E",$H26-$I26, $H26+$I26))</f>
        <v/>
      </c>
      <c r="L26" s="214"/>
      <c r="M26" s="20" t="str">
        <f>IF(O26="","",N26/O26*$L$2)</f>
        <v/>
      </c>
      <c r="N26" s="13"/>
      <c r="O26" s="23" t="str">
        <f>IF(C26="","",G26*SQRT(1-((E26/G26)*SIN(RADIANS(D26-C26)))^2)-E26*COS(RADIANS(D26-C26)))</f>
        <v/>
      </c>
      <c r="P26" s="24" t="str">
        <f>IF(O26="","",CONCATENATE(INT(N26/O26),":",IF(INT((N26/O26-INT(N26/O26))*60)&lt;10,"0",""),INT((N26/O26-INT(N26/O26))*60),":",IF(((((N26/O26-INT(N26/O26))*60)-INT((N26/O26-INT(N26/O26))*60))*60)&lt;10, "0", ""), INT((((N26/O26-INT(N26/O26))*60)-INT((N26/O26-INT(N26/O26))*60))*60)))</f>
        <v/>
      </c>
      <c r="Q26" s="14"/>
      <c r="R26" t="str">
        <f>IF(N26="","",N26*60/O26)</f>
        <v/>
      </c>
    </row>
    <row r="27" spans="1:18" ht="24.75" customHeight="1" thickTop="1" thickBot="1" x14ac:dyDescent="0.25">
      <c r="A27" s="227"/>
      <c r="B27" s="210"/>
      <c r="C27" s="212"/>
      <c r="D27" s="210"/>
      <c r="E27" s="214"/>
      <c r="F27" s="216"/>
      <c r="G27" s="218"/>
      <c r="H27" s="220"/>
      <c r="I27" s="210"/>
      <c r="J27" s="258"/>
      <c r="K27" s="245"/>
      <c r="L27" s="214"/>
      <c r="M27" s="21" t="str">
        <f>IF(M26="","",M25-M26)</f>
        <v/>
      </c>
      <c r="N27" s="22" t="str">
        <f>IF(N26="","",$N25-$N26)</f>
        <v/>
      </c>
      <c r="O27" s="50"/>
      <c r="P27" s="49"/>
      <c r="Q27" s="16"/>
    </row>
    <row r="28" spans="1:18" ht="18" customHeight="1" thickTop="1" thickBot="1" x14ac:dyDescent="0.25">
      <c r="A28" s="208"/>
      <c r="B28" s="210"/>
      <c r="C28" s="212"/>
      <c r="D28" s="210"/>
      <c r="E28" s="214"/>
      <c r="F28" s="216"/>
      <c r="G28" s="218" t="str">
        <f>IF(B28="","",ROUND($Q$2+(B28/600)+(F28/5),0))</f>
        <v/>
      </c>
      <c r="H28" s="220">
        <f t="shared" ref="H28" si="20">C28+DEGREES(ASIN(((E28/$G$6)*SIN(RADIANS(D28-C28)))))</f>
        <v>0</v>
      </c>
      <c r="I28" s="210"/>
      <c r="J28" s="258"/>
      <c r="K28" s="244" t="str">
        <f t="shared" ref="K28" si="21">IF(IF(J28="E",$H28-$I28, $H28+$I28)=0,"",IF(J28="E",$H28-$I28, $H28+$I28))</f>
        <v/>
      </c>
      <c r="L28" s="214"/>
      <c r="M28" s="20" t="str">
        <f>IF(O28="","",N28/O28*$L$2)</f>
        <v/>
      </c>
      <c r="N28" s="17"/>
      <c r="O28" s="23" t="str">
        <f>IF(C28="","",G28*SQRT(1-((E28/G28)*SIN(RADIANS(D28-C28)))^2)-E28*COS(RADIANS(D28-C28)))</f>
        <v/>
      </c>
      <c r="P28" s="24" t="str">
        <f>IF(O28="","",CONCATENATE(INT(N28/O28),":",IF(INT((N28/O28-INT(N28/O28))*60)&lt;10,"0",""),INT((N28/O28-INT(N28/O28))*60),":",IF(((((N28/O28-INT(N28/O28))*60)-INT((N28/O28-INT(N28/O28))*60))*60)&lt;10, "0", ""), INT((((N28/O28-INT(N28/O28))*60)-INT((N28/O28-INT(N28/O28))*60))*60)))</f>
        <v/>
      </c>
      <c r="Q28" s="18"/>
      <c r="R28" t="str">
        <f>IF(N28="","",N28*60/O28)</f>
        <v/>
      </c>
    </row>
    <row r="29" spans="1:18" ht="24.75" customHeight="1" thickTop="1" thickBot="1" x14ac:dyDescent="0.25">
      <c r="A29" s="227"/>
      <c r="B29" s="230"/>
      <c r="C29" s="234"/>
      <c r="D29" s="230"/>
      <c r="E29" s="235"/>
      <c r="F29" s="231"/>
      <c r="G29" s="228"/>
      <c r="H29" s="229"/>
      <c r="I29" s="230"/>
      <c r="J29" s="254"/>
      <c r="K29" s="255"/>
      <c r="L29" s="235"/>
      <c r="M29" s="21" t="str">
        <f>IF(M28="","",M27-M28)</f>
        <v/>
      </c>
      <c r="N29" s="22" t="str">
        <f>IF(N28="","",$N27-$N28)</f>
        <v/>
      </c>
      <c r="O29" s="50"/>
      <c r="P29" s="49"/>
      <c r="Q29" s="16"/>
    </row>
    <row r="30" spans="1:18" ht="14.25" thickTop="1" thickBot="1" x14ac:dyDescent="0.25">
      <c r="A30" s="208"/>
      <c r="B30" s="69"/>
      <c r="C30" s="70"/>
      <c r="D30" s="70"/>
      <c r="E30" s="70"/>
      <c r="F30" s="70"/>
      <c r="G30" s="70"/>
      <c r="H30" s="70"/>
      <c r="I30" s="70"/>
      <c r="J30" s="70"/>
      <c r="K30" s="71"/>
      <c r="L30" s="71"/>
      <c r="M30" s="71"/>
      <c r="N30" s="72"/>
      <c r="O30" s="71"/>
      <c r="P30" s="71"/>
      <c r="Q30" s="73"/>
    </row>
    <row r="31" spans="1:18" ht="13.5" thickTop="1" x14ac:dyDescent="0.2">
      <c r="N31" s="2"/>
    </row>
    <row r="38" spans="1:10" x14ac:dyDescent="0.2">
      <c r="A38"/>
      <c r="B38"/>
      <c r="C38"/>
      <c r="D38"/>
      <c r="E38"/>
      <c r="F38"/>
      <c r="G38"/>
      <c r="H38"/>
      <c r="I38"/>
      <c r="J38"/>
    </row>
    <row r="39" spans="1:10" ht="13.5" customHeight="1" x14ac:dyDescent="0.2">
      <c r="A39"/>
      <c r="B39"/>
      <c r="C39"/>
      <c r="D39"/>
      <c r="E39"/>
      <c r="F39"/>
      <c r="G39"/>
      <c r="H39"/>
      <c r="I39"/>
      <c r="J39"/>
    </row>
    <row r="40" spans="1:10" ht="13.5" customHeight="1" x14ac:dyDescent="0.2">
      <c r="A40"/>
      <c r="B40"/>
      <c r="C40"/>
      <c r="D40"/>
      <c r="E40"/>
      <c r="F40"/>
      <c r="G40"/>
      <c r="H40"/>
      <c r="I40"/>
      <c r="J40"/>
    </row>
    <row r="41" spans="1:10" ht="13.5" customHeight="1" x14ac:dyDescent="0.2">
      <c r="A41"/>
      <c r="B41"/>
      <c r="C41"/>
      <c r="D41"/>
      <c r="E41"/>
      <c r="F41"/>
      <c r="G41"/>
      <c r="H41"/>
      <c r="I41"/>
      <c r="J41"/>
    </row>
    <row r="42" spans="1:10" ht="13.5" customHeight="1" x14ac:dyDescent="0.2">
      <c r="A42"/>
      <c r="B42"/>
      <c r="C42"/>
      <c r="D42"/>
      <c r="E42"/>
      <c r="F42"/>
      <c r="G42"/>
      <c r="H42"/>
      <c r="I42"/>
      <c r="J42"/>
    </row>
    <row r="43" spans="1:10" ht="13.5" customHeight="1" x14ac:dyDescent="0.2">
      <c r="A43"/>
      <c r="B43"/>
      <c r="C43"/>
      <c r="D43"/>
      <c r="E43"/>
      <c r="F43"/>
      <c r="G43"/>
      <c r="H43"/>
      <c r="I43"/>
      <c r="J43"/>
    </row>
    <row r="44" spans="1:10" ht="13.5" customHeight="1" x14ac:dyDescent="0.2">
      <c r="A44"/>
      <c r="B44"/>
      <c r="C44"/>
      <c r="D44"/>
      <c r="E44"/>
      <c r="F44"/>
      <c r="G44"/>
      <c r="H44"/>
      <c r="I44"/>
      <c r="J44"/>
    </row>
    <row r="45" spans="1:10" ht="13.5" customHeight="1" x14ac:dyDescent="0.2">
      <c r="A45"/>
      <c r="B45"/>
      <c r="C45"/>
      <c r="D45"/>
      <c r="E45"/>
      <c r="F45"/>
      <c r="G45"/>
      <c r="H45"/>
      <c r="I45"/>
      <c r="J45"/>
    </row>
    <row r="46" spans="1:10" ht="13.5" customHeight="1" x14ac:dyDescent="0.2">
      <c r="A46"/>
      <c r="B46"/>
      <c r="C46"/>
      <c r="D46"/>
      <c r="E46"/>
      <c r="F46"/>
      <c r="G46"/>
      <c r="H46"/>
      <c r="I46"/>
      <c r="J46"/>
    </row>
    <row r="47" spans="1:10" x14ac:dyDescent="0.2">
      <c r="A47"/>
      <c r="B47"/>
      <c r="C47"/>
      <c r="D47"/>
      <c r="E47"/>
      <c r="F47"/>
      <c r="G47"/>
      <c r="H47"/>
      <c r="I47"/>
      <c r="J47"/>
    </row>
    <row r="48" spans="1:10" ht="13.5" thickBot="1" x14ac:dyDescent="0.25"/>
    <row r="49" spans="2:15" ht="13.5" customHeight="1" thickTop="1" x14ac:dyDescent="0.2">
      <c r="B49" s="209">
        <v>6500</v>
      </c>
      <c r="C49" s="211">
        <v>360</v>
      </c>
      <c r="D49" s="209">
        <v>350</v>
      </c>
      <c r="E49" s="213">
        <v>8</v>
      </c>
      <c r="F49" s="215">
        <v>5</v>
      </c>
      <c r="G49" s="217">
        <f>IF(B49="","",ROUND($Q$2+(B49/600)+(F49/5),0))</f>
        <v>113</v>
      </c>
      <c r="H49" s="219">
        <f>C49+DEGREES(ASIN(((E49/$G$6)*SIN(RADIANS(D49-C49)))))</f>
        <v>359.29560648981231</v>
      </c>
      <c r="I49" s="209">
        <v>8</v>
      </c>
      <c r="J49" s="259" t="s">
        <v>15</v>
      </c>
      <c r="K49" s="244">
        <f>IF(IF(J49="E",$H49-$I49, $H49+$I49)=0,"",IF(J49="E",$H49-$I49, $H49+$I49))</f>
        <v>367.29560648981231</v>
      </c>
      <c r="L49" s="213"/>
      <c r="M49" s="20">
        <f>IF(J62="","",N49/J62*$L$2)</f>
        <v>0</v>
      </c>
      <c r="N49" s="13"/>
      <c r="O49" s="76"/>
    </row>
    <row r="50" spans="2:15" ht="13.5" customHeight="1" thickBot="1" x14ac:dyDescent="0.25">
      <c r="B50" s="210"/>
      <c r="C50" s="212"/>
      <c r="D50" s="210"/>
      <c r="E50" s="214"/>
      <c r="F50" s="216"/>
      <c r="G50" s="218"/>
      <c r="H50" s="220"/>
      <c r="I50" s="210"/>
      <c r="J50" s="253"/>
      <c r="K50" s="245"/>
      <c r="L50" s="214"/>
      <c r="M50" s="21">
        <f>IF(M49="","",$M$2-$M49)</f>
        <v>38</v>
      </c>
      <c r="N50" s="21">
        <f>$N45-$N49</f>
        <v>0</v>
      </c>
      <c r="O50" s="77"/>
    </row>
    <row r="51" spans="2:15" ht="13.5" customHeight="1" thickTop="1" x14ac:dyDescent="0.2">
      <c r="B51" s="210">
        <v>6500</v>
      </c>
      <c r="C51" s="212">
        <v>90</v>
      </c>
      <c r="D51" s="248">
        <v>350</v>
      </c>
      <c r="E51" s="246">
        <v>8</v>
      </c>
      <c r="F51" s="251">
        <v>5</v>
      </c>
      <c r="G51" s="218">
        <f>IF(B51="","",ROUND($Q$2+(B51/600)+(F51/5),0))</f>
        <v>113</v>
      </c>
      <c r="H51" s="220">
        <f t="shared" ref="H51" si="22">C51+DEGREES(ASIN(((E51/$G$6)*SIN(RADIANS(D51-C51)))))</f>
        <v>86.002043035259405</v>
      </c>
      <c r="I51" s="210">
        <v>8</v>
      </c>
      <c r="J51" s="253" t="s">
        <v>15</v>
      </c>
      <c r="K51" s="244">
        <f t="shared" ref="K51" si="23">IF(IF(J51="E",$H51-$I51, $H51+$I51)=0,"",IF(J51="E",$H51-$I51, $H51+$I51))</f>
        <v>94.002043035259405</v>
      </c>
      <c r="L51" s="246"/>
      <c r="M51" s="20">
        <f>IF(K65="","",N51/K65*$L$2)</f>
        <v>0</v>
      </c>
      <c r="N51" s="13"/>
      <c r="O51" s="78"/>
    </row>
    <row r="52" spans="2:15" ht="13.5" customHeight="1" thickBot="1" x14ac:dyDescent="0.25">
      <c r="B52" s="210"/>
      <c r="C52" s="212"/>
      <c r="D52" s="256"/>
      <c r="E52" s="247"/>
      <c r="F52" s="257"/>
      <c r="G52" s="218"/>
      <c r="H52" s="220"/>
      <c r="I52" s="210"/>
      <c r="J52" s="258"/>
      <c r="K52" s="245"/>
      <c r="L52" s="247"/>
      <c r="M52" s="21">
        <f>IF(M51="","",$M$2-$M51)</f>
        <v>38</v>
      </c>
      <c r="N52" s="22" t="str">
        <f>IF(N51="","",$N50-$N51)</f>
        <v/>
      </c>
      <c r="O52" s="79"/>
    </row>
    <row r="53" spans="2:15" ht="13.5" customHeight="1" thickTop="1" x14ac:dyDescent="0.2">
      <c r="B53" s="210">
        <v>6500</v>
      </c>
      <c r="C53" s="212">
        <v>180</v>
      </c>
      <c r="D53" s="248">
        <v>350</v>
      </c>
      <c r="E53" s="246">
        <v>8</v>
      </c>
      <c r="F53" s="251">
        <v>5</v>
      </c>
      <c r="G53" s="218">
        <f>IF(B53="","",ROUND($Q$2+(B53/600)+(F53/5),0))</f>
        <v>113</v>
      </c>
      <c r="H53" s="220">
        <f t="shared" ref="H53" si="24">C53+DEGREES(ASIN(((E53/$G$6)*SIN(RADIANS(D53-C53)))))</f>
        <v>180.70439351018771</v>
      </c>
      <c r="I53" s="210">
        <v>8</v>
      </c>
      <c r="J53" s="253" t="s">
        <v>15</v>
      </c>
      <c r="K53" s="244">
        <f t="shared" ref="K53" si="25">IF(IF(J53="E",$H53-$I53, $H53+$I53)=0,"",IF(J53="E",$H53-$I53, $H53+$I53))</f>
        <v>188.70439351018771</v>
      </c>
      <c r="L53" s="246"/>
      <c r="M53" s="20">
        <f>IF(J68="","",N53/J68*$L$2)</f>
        <v>0</v>
      </c>
      <c r="N53" s="13"/>
      <c r="O53" s="78"/>
    </row>
    <row r="54" spans="2:15" ht="13.5" customHeight="1" thickBot="1" x14ac:dyDescent="0.25">
      <c r="B54" s="210"/>
      <c r="C54" s="212"/>
      <c r="D54" s="256"/>
      <c r="E54" s="247"/>
      <c r="F54" s="257"/>
      <c r="G54" s="218"/>
      <c r="H54" s="220"/>
      <c r="I54" s="210"/>
      <c r="J54" s="258"/>
      <c r="K54" s="245"/>
      <c r="L54" s="247"/>
      <c r="M54" s="21">
        <f>IF(M53="","",$M$2-$M53)</f>
        <v>38</v>
      </c>
      <c r="N54" s="22" t="str">
        <f>IF(N53="","",$N52-$N53)</f>
        <v/>
      </c>
      <c r="O54" s="79"/>
    </row>
    <row r="55" spans="2:15" ht="13.5" customHeight="1" thickTop="1" x14ac:dyDescent="0.2">
      <c r="B55" s="210">
        <v>6500</v>
      </c>
      <c r="C55" s="212">
        <v>270</v>
      </c>
      <c r="D55" s="248">
        <v>350</v>
      </c>
      <c r="E55" s="246">
        <v>8</v>
      </c>
      <c r="F55" s="251">
        <v>5</v>
      </c>
      <c r="G55" s="218">
        <f>IF(B55="","",ROUND($Q$2+(B55/600)+(F55/5),0))</f>
        <v>113</v>
      </c>
      <c r="H55" s="220">
        <f t="shared" ref="H55" si="26">C55+DEGREES(ASIN(((E55/$G$6)*SIN(RADIANS(D55-C55)))))</f>
        <v>273.99795696474058</v>
      </c>
      <c r="I55" s="210">
        <v>8</v>
      </c>
      <c r="J55" s="253" t="s">
        <v>15</v>
      </c>
      <c r="K55" s="244">
        <f t="shared" ref="K55" si="27">IF(IF(J55="E",$H55-$I55, $H55+$I55)=0,"",IF(J55="E",$H55-$I55, $H55+$I55))</f>
        <v>281.99795696474058</v>
      </c>
      <c r="L55" s="246"/>
      <c r="M55" s="20">
        <f>IF(I65="","",N55/I65*$L$2)</f>
        <v>0</v>
      </c>
      <c r="N55" s="13"/>
      <c r="O55" s="78"/>
    </row>
    <row r="56" spans="2:15" ht="13.5" customHeight="1" thickBot="1" x14ac:dyDescent="0.25">
      <c r="B56" s="230"/>
      <c r="C56" s="234"/>
      <c r="D56" s="249"/>
      <c r="E56" s="250"/>
      <c r="F56" s="252"/>
      <c r="G56" s="228"/>
      <c r="H56" s="229"/>
      <c r="I56" s="230"/>
      <c r="J56" s="254"/>
      <c r="K56" s="255"/>
      <c r="L56" s="250"/>
      <c r="M56" s="22">
        <f>IF(M55="","",$M$2-$M55)</f>
        <v>38</v>
      </c>
      <c r="N56" s="22" t="str">
        <f>IF(N55="","",$N54-$N55)</f>
        <v/>
      </c>
      <c r="O56" s="79"/>
    </row>
    <row r="57" spans="2:15" ht="13.5" customHeight="1" thickTop="1" x14ac:dyDescent="0.2"/>
    <row r="58" spans="2:15" ht="13.5" customHeight="1" x14ac:dyDescent="0.2"/>
    <row r="59" spans="2:15" ht="12.75" customHeight="1" x14ac:dyDescent="0.2"/>
    <row r="61" spans="2:15" ht="13.5" thickBot="1" x14ac:dyDescent="0.25">
      <c r="J61" s="75" t="s">
        <v>85</v>
      </c>
    </row>
    <row r="62" spans="2:15" ht="13.5" customHeight="1" thickTop="1" thickBot="1" x14ac:dyDescent="0.25">
      <c r="J62" s="74">
        <f>IF(C49="","",G49*SQRT(1-((E49/G49)*SIN(RADIANS(D49-C49)))^2)-E49*COS(RADIANS(D49-C49)))</f>
        <v>105.11299855529812</v>
      </c>
    </row>
    <row r="63" spans="2:15" ht="12.75" customHeight="1" thickTop="1" x14ac:dyDescent="0.2">
      <c r="J63"/>
    </row>
    <row r="64" spans="2:15" ht="13.5" thickBot="1" x14ac:dyDescent="0.25">
      <c r="J64"/>
    </row>
    <row r="65" spans="8:12" ht="14.25" thickTop="1" thickBot="1" x14ac:dyDescent="0.25">
      <c r="H65" s="75" t="s">
        <v>24</v>
      </c>
      <c r="I65" s="74">
        <f>IF(C55="","",G55*SQRT(1-((E55/G55)*SIN(RADIANS(D55-C55)))^2)-E55*COS(RADIANS(D55-C55)))</f>
        <v>111.33583325746031</v>
      </c>
      <c r="J65"/>
      <c r="K65" s="74">
        <f>IF(C51="","",G51*SQRT(1-((E51/G51)*SIN(RADIANS(D51-C51)))^2)-E51*COS(RADIANS(D51-C51)))</f>
        <v>114.11420410013119</v>
      </c>
      <c r="L65" s="75" t="s">
        <v>86</v>
      </c>
    </row>
    <row r="66" spans="8:12" ht="13.5" thickTop="1" x14ac:dyDescent="0.2">
      <c r="J66"/>
    </row>
    <row r="67" spans="8:12" ht="13.5" thickBot="1" x14ac:dyDescent="0.25">
      <c r="J67"/>
    </row>
    <row r="68" spans="8:12" ht="14.25" thickTop="1" thickBot="1" x14ac:dyDescent="0.25">
      <c r="J68" s="74">
        <f>IF(C53="","",G53*SQRT(1-((E53/G53)*SIN(RADIANS(D53-C53)))^2)-E53*COS(RADIANS(D53-C53)))</f>
        <v>120.86992260349344</v>
      </c>
    </row>
    <row r="69" spans="8:12" ht="13.5" thickTop="1" x14ac:dyDescent="0.2">
      <c r="J69" s="75" t="s">
        <v>87</v>
      </c>
    </row>
  </sheetData>
  <sheetProtection sheet="1" objects="1" scenarios="1" selectLockedCells="1"/>
  <mergeCells count="193">
    <mergeCell ref="G28:G29"/>
    <mergeCell ref="H28:H29"/>
    <mergeCell ref="I28:I29"/>
    <mergeCell ref="J28:J29"/>
    <mergeCell ref="K28:K29"/>
    <mergeCell ref="A29:A30"/>
    <mergeCell ref="A27:A28"/>
    <mergeCell ref="B28:B29"/>
    <mergeCell ref="C28:C29"/>
    <mergeCell ref="D28:D29"/>
    <mergeCell ref="E28:E29"/>
    <mergeCell ref="F28:F29"/>
    <mergeCell ref="F26:F27"/>
    <mergeCell ref="G26:G27"/>
    <mergeCell ref="H26:H27"/>
    <mergeCell ref="I26:I27"/>
    <mergeCell ref="J26:J27"/>
    <mergeCell ref="K26:K27"/>
    <mergeCell ref="G24:G25"/>
    <mergeCell ref="H24:H25"/>
    <mergeCell ref="I24:I25"/>
    <mergeCell ref="J24:J25"/>
    <mergeCell ref="K24:K25"/>
    <mergeCell ref="A25:A26"/>
    <mergeCell ref="B26:B27"/>
    <mergeCell ref="C26:C27"/>
    <mergeCell ref="D26:D27"/>
    <mergeCell ref="E26:E27"/>
    <mergeCell ref="A23:A24"/>
    <mergeCell ref="B24:B25"/>
    <mergeCell ref="C24:C25"/>
    <mergeCell ref="D24:D25"/>
    <mergeCell ref="E24:E25"/>
    <mergeCell ref="F24:F25"/>
    <mergeCell ref="F22:F23"/>
    <mergeCell ref="G22:G23"/>
    <mergeCell ref="H22:H23"/>
    <mergeCell ref="I22:I23"/>
    <mergeCell ref="J22:J23"/>
    <mergeCell ref="K22:K23"/>
    <mergeCell ref="A21:A22"/>
    <mergeCell ref="B22:B23"/>
    <mergeCell ref="C22:C23"/>
    <mergeCell ref="D22:D23"/>
    <mergeCell ref="E22:E23"/>
    <mergeCell ref="A19:A20"/>
    <mergeCell ref="B20:B21"/>
    <mergeCell ref="C20:C21"/>
    <mergeCell ref="D20:D21"/>
    <mergeCell ref="E20:E21"/>
    <mergeCell ref="F16:F17"/>
    <mergeCell ref="A17:A18"/>
    <mergeCell ref="B18:B19"/>
    <mergeCell ref="C18:C19"/>
    <mergeCell ref="D18:D19"/>
    <mergeCell ref="E18:E19"/>
    <mergeCell ref="A15:A16"/>
    <mergeCell ref="B16:B17"/>
    <mergeCell ref="C16:C17"/>
    <mergeCell ref="D16:D17"/>
    <mergeCell ref="E16:E17"/>
    <mergeCell ref="F14:F15"/>
    <mergeCell ref="F20:F21"/>
    <mergeCell ref="F18:F19"/>
    <mergeCell ref="G20:G21"/>
    <mergeCell ref="H20:H21"/>
    <mergeCell ref="I20:I21"/>
    <mergeCell ref="J20:J21"/>
    <mergeCell ref="K20:K21"/>
    <mergeCell ref="G18:G19"/>
    <mergeCell ref="H18:H19"/>
    <mergeCell ref="I18:I19"/>
    <mergeCell ref="J18:J19"/>
    <mergeCell ref="K18:K19"/>
    <mergeCell ref="H10:H11"/>
    <mergeCell ref="I10:I11"/>
    <mergeCell ref="J10:J11"/>
    <mergeCell ref="K10:K11"/>
    <mergeCell ref="G16:G17"/>
    <mergeCell ref="H16:H17"/>
    <mergeCell ref="I16:I17"/>
    <mergeCell ref="J16:J17"/>
    <mergeCell ref="K16:K17"/>
    <mergeCell ref="G14:G15"/>
    <mergeCell ref="H14:H15"/>
    <mergeCell ref="I14:I15"/>
    <mergeCell ref="J14:J15"/>
    <mergeCell ref="K14:K15"/>
    <mergeCell ref="K8:K9"/>
    <mergeCell ref="A9:A10"/>
    <mergeCell ref="B10:B11"/>
    <mergeCell ref="C10:C11"/>
    <mergeCell ref="D10:D11"/>
    <mergeCell ref="E10:E11"/>
    <mergeCell ref="G12:G13"/>
    <mergeCell ref="H12:H13"/>
    <mergeCell ref="I12:I13"/>
    <mergeCell ref="J12:J13"/>
    <mergeCell ref="K12:K13"/>
    <mergeCell ref="A13:A14"/>
    <mergeCell ref="B14:B15"/>
    <mergeCell ref="C14:C15"/>
    <mergeCell ref="D14:D15"/>
    <mergeCell ref="E14:E15"/>
    <mergeCell ref="A11:A12"/>
    <mergeCell ref="B12:B13"/>
    <mergeCell ref="C12:C13"/>
    <mergeCell ref="D12:D13"/>
    <mergeCell ref="E12:E13"/>
    <mergeCell ref="F12:F13"/>
    <mergeCell ref="F10:F11"/>
    <mergeCell ref="G10:G11"/>
    <mergeCell ref="D4:F4"/>
    <mergeCell ref="I4:J4"/>
    <mergeCell ref="K4:K5"/>
    <mergeCell ref="A5:A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7:A8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L20:L21"/>
    <mergeCell ref="L22:L23"/>
    <mergeCell ref="L24:L25"/>
    <mergeCell ref="L26:L27"/>
    <mergeCell ref="L28:L29"/>
    <mergeCell ref="L4:L5"/>
    <mergeCell ref="L6:L7"/>
    <mergeCell ref="L8:L9"/>
    <mergeCell ref="L10:L11"/>
    <mergeCell ref="L12:L13"/>
    <mergeCell ref="L14:L15"/>
    <mergeCell ref="L16:L17"/>
    <mergeCell ref="L18:L19"/>
    <mergeCell ref="L49:L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K53:K54"/>
    <mergeCell ref="L53:L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</mergeCells>
  <pageMargins left="0.75" right="0.75" top="1" bottom="1" header="0.5" footer="0.5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abSelected="1" zoomScale="85" zoomScaleNormal="85" workbookViewId="0">
      <selection activeCell="Q2" sqref="Q2"/>
    </sheetView>
  </sheetViews>
  <sheetFormatPr defaultRowHeight="12.75" x14ac:dyDescent="0.2"/>
  <cols>
    <col min="1" max="1" width="19.85546875" style="1" customWidth="1"/>
    <col min="2" max="2" width="13.5703125" style="1" customWidth="1"/>
    <col min="3" max="3" width="9.140625" style="5"/>
    <col min="4" max="4" width="8.140625" style="5" customWidth="1"/>
    <col min="5" max="7" width="6.7109375" style="5" customWidth="1"/>
    <col min="8" max="8" width="11.28515625" style="5" customWidth="1"/>
    <col min="9" max="9" width="8.42578125" style="5" customWidth="1"/>
    <col min="10" max="10" width="8" style="5" customWidth="1"/>
    <col min="11" max="11" width="8.7109375" customWidth="1"/>
    <col min="12" max="12" width="10.42578125" customWidth="1"/>
    <col min="13" max="13" width="8.42578125" customWidth="1"/>
    <col min="14" max="15" width="8.5703125" customWidth="1"/>
    <col min="16" max="16" width="9.7109375" customWidth="1"/>
    <col min="18" max="18" width="11.28515625" hidden="1" customWidth="1"/>
  </cols>
  <sheetData>
    <row r="1" spans="1:18" ht="27" customHeight="1" thickTop="1" thickBot="1" x14ac:dyDescent="0.25">
      <c r="A1" s="7"/>
      <c r="B1" s="7"/>
      <c r="C1" s="4"/>
      <c r="D1" s="4"/>
      <c r="E1" s="4"/>
      <c r="F1" s="4"/>
      <c r="G1" s="4"/>
      <c r="H1" s="4"/>
      <c r="I1" s="4"/>
      <c r="J1" s="4"/>
      <c r="L1" s="8" t="s">
        <v>11</v>
      </c>
      <c r="M1" s="9" t="s">
        <v>2</v>
      </c>
      <c r="N1" s="10" t="s">
        <v>14</v>
      </c>
      <c r="O1" s="10" t="s">
        <v>5</v>
      </c>
      <c r="P1" s="10" t="s">
        <v>6</v>
      </c>
      <c r="Q1" s="43" t="s">
        <v>21</v>
      </c>
    </row>
    <row r="2" spans="1:18" ht="27" customHeight="1" thickTop="1" thickBot="1" x14ac:dyDescent="0.25">
      <c r="A2" s="7"/>
      <c r="B2" s="7"/>
      <c r="C2" s="4"/>
      <c r="D2" s="4"/>
      <c r="E2" s="4"/>
      <c r="F2" s="4"/>
      <c r="G2" s="4"/>
      <c r="H2" s="4"/>
      <c r="I2" s="4"/>
      <c r="J2" s="4"/>
      <c r="L2" s="51">
        <v>8.5</v>
      </c>
      <c r="M2" s="11">
        <v>33</v>
      </c>
      <c r="N2" s="25">
        <f>SUM(N6,N8,N10,N12,N14,N16,N18,N20,N22,N24,N26,N28)</f>
        <v>100</v>
      </c>
      <c r="O2" s="12"/>
      <c r="P2" s="44">
        <f>ROUND(SUM(R6:R29),1)</f>
        <v>50.7</v>
      </c>
      <c r="Q2" s="52">
        <v>101</v>
      </c>
    </row>
    <row r="3" spans="1:18" ht="16.5" customHeight="1" thickTop="1" thickBot="1" x14ac:dyDescent="0.25">
      <c r="B3" s="3"/>
      <c r="C3" s="6"/>
      <c r="G3" s="19"/>
      <c r="H3" s="6"/>
      <c r="K3" s="3"/>
      <c r="M3" s="45" t="s">
        <v>82</v>
      </c>
      <c r="N3" s="45" t="s">
        <v>83</v>
      </c>
      <c r="O3" s="45"/>
      <c r="P3" s="45" t="s">
        <v>74</v>
      </c>
    </row>
    <row r="4" spans="1:18" ht="30" customHeight="1" thickTop="1" thickBot="1" x14ac:dyDescent="0.25">
      <c r="A4" s="42" t="s">
        <v>0</v>
      </c>
      <c r="B4" s="31" t="s">
        <v>16</v>
      </c>
      <c r="C4" s="80" t="s">
        <v>23</v>
      </c>
      <c r="D4" s="200" t="s">
        <v>17</v>
      </c>
      <c r="E4" s="201"/>
      <c r="F4" s="202"/>
      <c r="G4" s="80" t="s">
        <v>22</v>
      </c>
      <c r="H4" s="80" t="s">
        <v>25</v>
      </c>
      <c r="I4" s="203" t="s">
        <v>28</v>
      </c>
      <c r="J4" s="201"/>
      <c r="K4" s="262" t="s">
        <v>1</v>
      </c>
      <c r="L4" s="260" t="s">
        <v>84</v>
      </c>
      <c r="M4" s="33" t="s">
        <v>12</v>
      </c>
      <c r="N4" s="33" t="s">
        <v>12</v>
      </c>
      <c r="O4" s="33" t="s">
        <v>4</v>
      </c>
      <c r="P4" s="33" t="s">
        <v>7</v>
      </c>
      <c r="Q4" s="34" t="s">
        <v>9</v>
      </c>
    </row>
    <row r="5" spans="1:18" ht="24" customHeight="1" thickTop="1" thickBot="1" x14ac:dyDescent="0.25">
      <c r="A5" s="207" t="s">
        <v>92</v>
      </c>
      <c r="B5" s="35"/>
      <c r="C5" s="36"/>
      <c r="D5" s="37" t="s">
        <v>20</v>
      </c>
      <c r="E5" s="38" t="s">
        <v>18</v>
      </c>
      <c r="F5" s="26" t="s">
        <v>19</v>
      </c>
      <c r="G5" s="36"/>
      <c r="H5" s="36"/>
      <c r="I5" s="39" t="s">
        <v>26</v>
      </c>
      <c r="J5" s="38" t="s">
        <v>27</v>
      </c>
      <c r="K5" s="263"/>
      <c r="L5" s="261"/>
      <c r="M5" s="40" t="s">
        <v>13</v>
      </c>
      <c r="N5" s="40" t="s">
        <v>13</v>
      </c>
      <c r="O5" s="40" t="s">
        <v>3</v>
      </c>
      <c r="P5" s="40" t="s">
        <v>8</v>
      </c>
      <c r="Q5" s="41" t="s">
        <v>10</v>
      </c>
    </row>
    <row r="6" spans="1:18" ht="19.5" customHeight="1" thickTop="1" thickBot="1" x14ac:dyDescent="0.25">
      <c r="A6" s="208"/>
      <c r="B6" s="209">
        <v>6500</v>
      </c>
      <c r="C6" s="211">
        <v>217</v>
      </c>
      <c r="D6" s="209">
        <v>350</v>
      </c>
      <c r="E6" s="213">
        <v>8</v>
      </c>
      <c r="F6" s="215">
        <v>5</v>
      </c>
      <c r="G6" s="217">
        <f>IF(B6="","",ROUND($Q$2+(B6/600)+(F6/5),0))</f>
        <v>113</v>
      </c>
      <c r="H6" s="219">
        <f>C6+DEGREES(ASIN(((E6/$G$6)*SIN(RADIANS(D6-C6)))))</f>
        <v>219.96794521196298</v>
      </c>
      <c r="I6" s="209">
        <v>7</v>
      </c>
      <c r="J6" s="259" t="s">
        <v>15</v>
      </c>
      <c r="K6" s="264">
        <f>IF(IF(J6="E",$H6-$I6, $H6+$I6)=0,"",IF(J6="E",$H6-$I6, $H6+$I6))</f>
        <v>226.96794521196298</v>
      </c>
      <c r="L6" s="213"/>
      <c r="M6" s="28">
        <f>IF(O6="","",N6/O6*$L$2)</f>
        <v>1.0777281616696741</v>
      </c>
      <c r="N6" s="17">
        <v>15</v>
      </c>
      <c r="O6" s="29">
        <f>IF(C6="","",G6*SQRT(1-((E6/G6)*SIN(RADIANS(D6-C6)))^2)-E6*COS(RADIANS(D6-C6)))</f>
        <v>118.30441528267221</v>
      </c>
      <c r="P6" s="30" t="str">
        <f>IF(O6="","",CONCATENATE(INT(N6/O6),":",IF(INT((N6/O6-INT(N6/O6))*60)&lt;10,"0",""),INT((N6/O6-INT(N6/O6))*60),":",IF(((((N6/O6-INT(N6/O6))*60)-INT((N6/O6-INT(N6/O6))*60))*60)&lt;10, "0", ""), INT((((N6/O6-INT(N6/O6))*60)-INT((N6/O6-INT(N6/O6))*60))*60)))</f>
        <v>0:07:36</v>
      </c>
      <c r="Q6" s="18"/>
      <c r="R6">
        <f>IF(N6="","",N6*60/O6)</f>
        <v>7.6074929059035812</v>
      </c>
    </row>
    <row r="7" spans="1:18" ht="24.75" customHeight="1" thickTop="1" thickBot="1" x14ac:dyDescent="0.25">
      <c r="A7" s="225" t="s">
        <v>93</v>
      </c>
      <c r="B7" s="210"/>
      <c r="C7" s="212"/>
      <c r="D7" s="210"/>
      <c r="E7" s="214"/>
      <c r="F7" s="216"/>
      <c r="G7" s="218"/>
      <c r="H7" s="220"/>
      <c r="I7" s="210"/>
      <c r="J7" s="253"/>
      <c r="K7" s="245"/>
      <c r="L7" s="214"/>
      <c r="M7" s="21">
        <f>IF(M6="","",$M$2-$M6)</f>
        <v>31.922271838330325</v>
      </c>
      <c r="N7" s="21">
        <f>$N2-$N6</f>
        <v>85</v>
      </c>
      <c r="O7" s="47"/>
      <c r="P7" s="48"/>
      <c r="Q7" s="15"/>
    </row>
    <row r="8" spans="1:18" ht="18" customHeight="1" thickTop="1" thickBot="1" x14ac:dyDescent="0.25">
      <c r="A8" s="208"/>
      <c r="B8" s="210">
        <v>6500</v>
      </c>
      <c r="C8" s="212">
        <v>217</v>
      </c>
      <c r="D8" s="248">
        <v>350</v>
      </c>
      <c r="E8" s="246">
        <v>8</v>
      </c>
      <c r="F8" s="251">
        <v>5</v>
      </c>
      <c r="G8" s="218">
        <f>IF(B8="","",ROUND($Q$2+(B8/600)+(F8/5),0))</f>
        <v>113</v>
      </c>
      <c r="H8" s="220">
        <f t="shared" ref="H8" si="0">C8+DEGREES(ASIN(((E8/$G$6)*SIN(RADIANS(D8-C8)))))</f>
        <v>219.96794521196298</v>
      </c>
      <c r="I8" s="210">
        <v>7</v>
      </c>
      <c r="J8" s="253" t="s">
        <v>24</v>
      </c>
      <c r="K8" s="244">
        <f t="shared" ref="K8" si="1">IF(IF(J8="E",$H8-$I8, $H8+$I8)=0,"",IF(J8="E",$H8-$I8, $H8+$I8))</f>
        <v>226.96794521196298</v>
      </c>
      <c r="L8" s="246"/>
      <c r="M8" s="20">
        <f>IF(O8="","",N8/O8*$L$2)</f>
        <v>1.0777281616696741</v>
      </c>
      <c r="N8" s="13">
        <v>15</v>
      </c>
      <c r="O8" s="23">
        <f>IF(C8="","",G8*SQRT(1-((E8/G8)*SIN(RADIANS(D8-C8)))^2)-E8*COS(RADIANS(D8-C8)))</f>
        <v>118.30441528267221</v>
      </c>
      <c r="P8" s="24" t="str">
        <f>IF(O8="","",CONCATENATE(INT(N8/O8),":",IF(INT((N8/O8-INT(N8/O8))*60)&lt;10,"0",""),INT((N8/O8-INT(N8/O8))*60),":",IF(((((N8/O8-INT(N8/O8))*60)-INT((N8/O8-INT(N8/O8))*60))*60)&lt;10, "0", ""), INT((((N8/O8-INT(N8/O8))*60)-INT((N8/O8-INT(N8/O8))*60))*60)))</f>
        <v>0:07:36</v>
      </c>
      <c r="Q8" s="14"/>
      <c r="R8">
        <f>IF(N8="","",N8*60/O8)</f>
        <v>7.6074929059035812</v>
      </c>
    </row>
    <row r="9" spans="1:18" ht="26.25" customHeight="1" thickTop="1" thickBot="1" x14ac:dyDescent="0.25">
      <c r="A9" s="225" t="s">
        <v>94</v>
      </c>
      <c r="B9" s="210"/>
      <c r="C9" s="212"/>
      <c r="D9" s="256"/>
      <c r="E9" s="247"/>
      <c r="F9" s="257"/>
      <c r="G9" s="218"/>
      <c r="H9" s="220"/>
      <c r="I9" s="210"/>
      <c r="J9" s="258"/>
      <c r="K9" s="245"/>
      <c r="L9" s="247"/>
      <c r="M9" s="21">
        <f>IF(M8="","",M7-M8)</f>
        <v>30.844543676660649</v>
      </c>
      <c r="N9" s="22">
        <f>IF(N8="","",$N7-$N8)</f>
        <v>70</v>
      </c>
      <c r="O9" s="50"/>
      <c r="P9" s="49"/>
      <c r="Q9" s="16"/>
    </row>
    <row r="10" spans="1:18" ht="18" customHeight="1" thickTop="1" thickBot="1" x14ac:dyDescent="0.25">
      <c r="A10" s="208"/>
      <c r="B10" s="210">
        <v>6500</v>
      </c>
      <c r="C10" s="212">
        <v>217</v>
      </c>
      <c r="D10" s="248">
        <v>350</v>
      </c>
      <c r="E10" s="246">
        <v>8</v>
      </c>
      <c r="F10" s="251">
        <v>5</v>
      </c>
      <c r="G10" s="218">
        <f>IF(B10="","",ROUND($Q$2+(B10/600)+(F10/5),0))</f>
        <v>113</v>
      </c>
      <c r="H10" s="220">
        <f t="shared" ref="H10" si="2">C10+DEGREES(ASIN(((E10/$G$6)*SIN(RADIANS(D10-C10)))))</f>
        <v>219.96794521196298</v>
      </c>
      <c r="I10" s="210">
        <v>7</v>
      </c>
      <c r="J10" s="253" t="s">
        <v>15</v>
      </c>
      <c r="K10" s="244">
        <f t="shared" ref="K10" si="3">IF(IF(J10="E",$H10-$I10, $H10+$I10)=0,"",IF(J10="E",$H10-$I10, $H10+$I10))</f>
        <v>226.96794521196298</v>
      </c>
      <c r="L10" s="246"/>
      <c r="M10" s="20">
        <f>IF(O10="","",N10/O10*$L$2)</f>
        <v>0.79033398522442755</v>
      </c>
      <c r="N10" s="13">
        <v>11</v>
      </c>
      <c r="O10" s="23">
        <f>IF(C10="","",G10*SQRT(1-((E10/G10)*SIN(RADIANS(D10-C10)))^2)-E10*COS(RADIANS(D10-C10)))</f>
        <v>118.30441528267221</v>
      </c>
      <c r="P10" s="24" t="str">
        <f>IF(O10="","",CONCATENATE(INT(N10/O10),":",IF(INT((N10/O10-INT(N10/O10))*60)&lt;10,"0",""),INT((N10/O10-INT(N10/O10))*60),":",IF(((((N10/O10-INT(N10/O10))*60)-INT((N10/O10-INT(N10/O10))*60))*60)&lt;10, "0", ""), INT((((N10/O10-INT(N10/O10))*60)-INT((N10/O10-INT(N10/O10))*60))*60)))</f>
        <v>0:05:34</v>
      </c>
      <c r="Q10" s="14"/>
      <c r="R10">
        <f>IF(N10="","",N10*60/O10)</f>
        <v>5.5788281309959595</v>
      </c>
    </row>
    <row r="11" spans="1:18" ht="24" customHeight="1" thickTop="1" thickBot="1" x14ac:dyDescent="0.25">
      <c r="A11" s="225" t="s">
        <v>95</v>
      </c>
      <c r="B11" s="210"/>
      <c r="C11" s="212"/>
      <c r="D11" s="256"/>
      <c r="E11" s="247"/>
      <c r="F11" s="257"/>
      <c r="G11" s="218"/>
      <c r="H11" s="220"/>
      <c r="I11" s="210"/>
      <c r="J11" s="258"/>
      <c r="K11" s="245"/>
      <c r="L11" s="247"/>
      <c r="M11" s="21">
        <f>IF(M10="","",M9-M10)</f>
        <v>30.05420969143622</v>
      </c>
      <c r="N11" s="22">
        <f>IF(N10="","",$N9-$N10)</f>
        <v>59</v>
      </c>
      <c r="O11" s="50"/>
      <c r="P11" s="49"/>
      <c r="Q11" s="16"/>
    </row>
    <row r="12" spans="1:18" ht="18" customHeight="1" thickTop="1" thickBot="1" x14ac:dyDescent="0.25">
      <c r="A12" s="208"/>
      <c r="B12" s="210">
        <v>6500</v>
      </c>
      <c r="C12" s="212">
        <v>217</v>
      </c>
      <c r="D12" s="248">
        <v>350</v>
      </c>
      <c r="E12" s="246">
        <v>8</v>
      </c>
      <c r="F12" s="251">
        <v>5</v>
      </c>
      <c r="G12" s="218">
        <f>IF(B12="","",ROUND($Q$2+(B12/600)+(F12/5),0))</f>
        <v>113</v>
      </c>
      <c r="H12" s="220">
        <f t="shared" ref="H12" si="4">C12+DEGREES(ASIN(((E12/$G$6)*SIN(RADIANS(D12-C12)))))</f>
        <v>219.96794521196298</v>
      </c>
      <c r="I12" s="210">
        <v>7</v>
      </c>
      <c r="J12" s="253" t="s">
        <v>15</v>
      </c>
      <c r="K12" s="244">
        <f t="shared" ref="K12" si="5">IF(IF(J12="E",$H12-$I12, $H12+$I12)=0,"",IF(J12="E",$H12-$I12, $H12+$I12))</f>
        <v>226.96794521196298</v>
      </c>
      <c r="L12" s="246"/>
      <c r="M12" s="20">
        <f>IF(O12="","",N12/O12*$L$2)</f>
        <v>1.0058796175583622</v>
      </c>
      <c r="N12" s="13">
        <v>14</v>
      </c>
      <c r="O12" s="23">
        <f>IF(C12="","",G12*SQRT(1-((E12/G12)*SIN(RADIANS(D12-C12)))^2)-E12*COS(RADIANS(D12-C12)))</f>
        <v>118.30441528267221</v>
      </c>
      <c r="P12" s="24" t="str">
        <f>IF(O12="","",CONCATENATE(INT(N12/O12),":",IF(INT((N12/O12-INT(N12/O12))*60)&lt;10,"0",""),INT((N12/O12-INT(N12/O12))*60),":",IF(((((N12/O12-INT(N12/O12))*60)-INT((N12/O12-INT(N12/O12))*60))*60)&lt;10, "0", ""), INT((((N12/O12-INT(N12/O12))*60)-INT((N12/O12-INT(N12/O12))*60))*60)))</f>
        <v>0:07:06</v>
      </c>
      <c r="Q12" s="14"/>
      <c r="R12">
        <f>IF(N12="","",N12*60/O12)</f>
        <v>7.1003267121766758</v>
      </c>
    </row>
    <row r="13" spans="1:18" ht="26.25" customHeight="1" thickTop="1" thickBot="1" x14ac:dyDescent="0.25">
      <c r="A13" s="225" t="s">
        <v>96</v>
      </c>
      <c r="B13" s="210"/>
      <c r="C13" s="212"/>
      <c r="D13" s="256"/>
      <c r="E13" s="247"/>
      <c r="F13" s="257"/>
      <c r="G13" s="218"/>
      <c r="H13" s="220"/>
      <c r="I13" s="210"/>
      <c r="J13" s="258"/>
      <c r="K13" s="245"/>
      <c r="L13" s="247"/>
      <c r="M13" s="21">
        <f>IF(M12="","",M11-M12)</f>
        <v>29.048330073877857</v>
      </c>
      <c r="N13" s="22">
        <f>IF(N12="","",$N11-$N12)</f>
        <v>45</v>
      </c>
      <c r="O13" s="50"/>
      <c r="P13" s="49"/>
      <c r="Q13" s="16"/>
    </row>
    <row r="14" spans="1:18" ht="18" customHeight="1" thickTop="1" thickBot="1" x14ac:dyDescent="0.25">
      <c r="A14" s="208"/>
      <c r="B14" s="210">
        <v>6500</v>
      </c>
      <c r="C14" s="212">
        <v>217</v>
      </c>
      <c r="D14" s="248">
        <v>350</v>
      </c>
      <c r="E14" s="246">
        <v>8</v>
      </c>
      <c r="F14" s="251">
        <v>5</v>
      </c>
      <c r="G14" s="218">
        <f>IF(B14="","",ROUND($Q$2+(B14/600)+(F14/5),0))</f>
        <v>113</v>
      </c>
      <c r="H14" s="220">
        <f t="shared" ref="H14" si="6">C14+DEGREES(ASIN(((E14/$G$6)*SIN(RADIANS(D14-C14)))))</f>
        <v>219.96794521196298</v>
      </c>
      <c r="I14" s="210">
        <v>7</v>
      </c>
      <c r="J14" s="253" t="s">
        <v>15</v>
      </c>
      <c r="K14" s="244">
        <f t="shared" ref="K14" si="7">IF(IF(J14="E",$H14-$I14, $H14+$I14)=0,"",IF(J14="E",$H14-$I14, $H14+$I14))</f>
        <v>226.96794521196298</v>
      </c>
      <c r="L14" s="246"/>
      <c r="M14" s="20">
        <f>IF(O14="","",N14/O14*$L$2)</f>
        <v>1.0777281616696741</v>
      </c>
      <c r="N14" s="13">
        <v>15</v>
      </c>
      <c r="O14" s="23">
        <f>IF(C14="","",G14*SQRT(1-((E14/G14)*SIN(RADIANS(D14-C14)))^2)-E14*COS(RADIANS(D14-C14)))</f>
        <v>118.30441528267221</v>
      </c>
      <c r="P14" s="24" t="str">
        <f>IF(O14="","",CONCATENATE(INT(N14/O14),":",IF(INT((N14/O14-INT(N14/O14))*60)&lt;10,"0",""),INT((N14/O14-INT(N14/O14))*60),":",IF(((((N14/O14-INT(N14/O14))*60)-INT((N14/O14-INT(N14/O14))*60))*60)&lt;10, "0", ""), INT((((N14/O14-INT(N14/O14))*60)-INT((N14/O14-INT(N14/O14))*60))*60)))</f>
        <v>0:07:36</v>
      </c>
      <c r="Q14" s="14"/>
      <c r="R14">
        <f>IF(N14="","",N14*60/O14)</f>
        <v>7.6074929059035812</v>
      </c>
    </row>
    <row r="15" spans="1:18" ht="31.5" customHeight="1" thickTop="1" thickBot="1" x14ac:dyDescent="0.25">
      <c r="A15" s="225" t="s">
        <v>97</v>
      </c>
      <c r="B15" s="210"/>
      <c r="C15" s="212"/>
      <c r="D15" s="256"/>
      <c r="E15" s="247"/>
      <c r="F15" s="257"/>
      <c r="G15" s="218"/>
      <c r="H15" s="220"/>
      <c r="I15" s="210"/>
      <c r="J15" s="258"/>
      <c r="K15" s="245"/>
      <c r="L15" s="247"/>
      <c r="M15" s="21">
        <f>IF(M14="","",M13-M14)</f>
        <v>27.970601912208181</v>
      </c>
      <c r="N15" s="22">
        <f>IF(N14="","",$N13-$N14)</f>
        <v>30</v>
      </c>
      <c r="O15" s="50"/>
      <c r="P15" s="49"/>
      <c r="Q15" s="16"/>
    </row>
    <row r="16" spans="1:18" ht="18" customHeight="1" thickTop="1" thickBot="1" x14ac:dyDescent="0.25">
      <c r="A16" s="208"/>
      <c r="B16" s="210">
        <v>6500</v>
      </c>
      <c r="C16" s="212">
        <v>217</v>
      </c>
      <c r="D16" s="210">
        <v>350</v>
      </c>
      <c r="E16" s="214">
        <v>8</v>
      </c>
      <c r="F16" s="216">
        <v>5</v>
      </c>
      <c r="G16" s="218">
        <f>IF(B16="","",ROUND($Q$2+(B16/600)+(F16/5),0))</f>
        <v>113</v>
      </c>
      <c r="H16" s="220">
        <f t="shared" ref="H16" si="8">C16+DEGREES(ASIN(((E16/$G$6)*SIN(RADIANS(D16-C16)))))</f>
        <v>219.96794521196298</v>
      </c>
      <c r="I16" s="210">
        <v>7</v>
      </c>
      <c r="J16" s="258" t="s">
        <v>15</v>
      </c>
      <c r="K16" s="244">
        <f t="shared" ref="K16" si="9">IF(IF(J16="E",$H16-$I16, $H16+$I16)=0,"",IF(J16="E",$H16-$I16, $H16+$I16))</f>
        <v>226.96794521196298</v>
      </c>
      <c r="L16" s="214"/>
      <c r="M16" s="20">
        <f>IF(O16="","",N16/O16*$L$2)</f>
        <v>1.0777281616696741</v>
      </c>
      <c r="N16" s="13">
        <v>15</v>
      </c>
      <c r="O16" s="23">
        <f>IF(C16="","",G16*SQRT(1-((E16/G16)*SIN(RADIANS(D16-C16)))^2)-E16*COS(RADIANS(D16-C16)))</f>
        <v>118.30441528267221</v>
      </c>
      <c r="P16" s="24" t="str">
        <f>IF(O16="","",CONCATENATE(INT(N16/O16),":",IF(INT((N16/O16-INT(N16/O16))*60)&lt;10,"0",""),INT((N16/O16-INT(N16/O16))*60),":",IF(((((N16/O16-INT(N16/O16))*60)-INT((N16/O16-INT(N16/O16))*60))*60)&lt;10, "0", ""), INT((((N16/O16-INT(N16/O16))*60)-INT((N16/O16-INT(N16/O16))*60))*60)))</f>
        <v>0:07:36</v>
      </c>
      <c r="Q16" s="14"/>
      <c r="R16">
        <f>IF(N16="","",N16*60/O16)</f>
        <v>7.6074929059035812</v>
      </c>
    </row>
    <row r="17" spans="1:18" ht="23.25" customHeight="1" thickTop="1" thickBot="1" x14ac:dyDescent="0.25">
      <c r="A17" s="227" t="s">
        <v>98</v>
      </c>
      <c r="B17" s="210"/>
      <c r="C17" s="212"/>
      <c r="D17" s="210"/>
      <c r="E17" s="214"/>
      <c r="F17" s="216"/>
      <c r="G17" s="218"/>
      <c r="H17" s="220"/>
      <c r="I17" s="210"/>
      <c r="J17" s="258"/>
      <c r="K17" s="245"/>
      <c r="L17" s="214"/>
      <c r="M17" s="21">
        <f>IF(M16="","",M15-M16)</f>
        <v>26.892873750538506</v>
      </c>
      <c r="N17" s="22">
        <f>IF(N16="","",$N15-$N16)</f>
        <v>15</v>
      </c>
      <c r="O17" s="50"/>
      <c r="P17" s="49"/>
      <c r="Q17" s="16"/>
    </row>
    <row r="18" spans="1:18" ht="18" customHeight="1" thickTop="1" thickBot="1" x14ac:dyDescent="0.25">
      <c r="A18" s="208"/>
      <c r="B18" s="210">
        <v>6500</v>
      </c>
      <c r="C18" s="212">
        <v>217</v>
      </c>
      <c r="D18" s="210">
        <v>350</v>
      </c>
      <c r="E18" s="214">
        <v>8</v>
      </c>
      <c r="F18" s="216">
        <v>5</v>
      </c>
      <c r="G18" s="218">
        <f>IF(B18="","",ROUND($Q$2+(B18/600)+(F18/5),0))</f>
        <v>113</v>
      </c>
      <c r="H18" s="220">
        <f t="shared" ref="H18" si="10">C18+DEGREES(ASIN(((E18/$G$6)*SIN(RADIANS(D18-C18)))))</f>
        <v>219.96794521196298</v>
      </c>
      <c r="I18" s="210">
        <v>7</v>
      </c>
      <c r="J18" s="258" t="s">
        <v>15</v>
      </c>
      <c r="K18" s="244">
        <f t="shared" ref="K18" si="11">IF(IF(J18="E",$H18-$I18, $H18+$I18)=0,"",IF(J18="E",$H18-$I18, $H18+$I18))</f>
        <v>226.96794521196298</v>
      </c>
      <c r="L18" s="214"/>
      <c r="M18" s="20">
        <f>IF(O18="","",N18/O18*$L$2)</f>
        <v>1.0777281616696741</v>
      </c>
      <c r="N18" s="13">
        <v>15</v>
      </c>
      <c r="O18" s="23">
        <f>IF(C18="","",G18*SQRT(1-((E18/G18)*SIN(RADIANS(D18-C18)))^2)-E18*COS(RADIANS(D18-C18)))</f>
        <v>118.30441528267221</v>
      </c>
      <c r="P18" s="24" t="str">
        <f>IF(O18="","",CONCATENATE(INT(N18/O18),":",IF(INT((N18/O18-INT(N18/O18))*60)&lt;10,"0",""),INT((N18/O18-INT(N18/O18))*60),":",IF(((((N18/O18-INT(N18/O18))*60)-INT((N18/O18-INT(N18/O18))*60))*60)&lt;10, "0", ""), INT((((N18/O18-INT(N18/O18))*60)-INT((N18/O18-INT(N18/O18))*60))*60)))</f>
        <v>0:07:36</v>
      </c>
      <c r="Q18" s="14"/>
      <c r="R18">
        <f>IF(N18="","",N18*60/O18)</f>
        <v>7.6074929059035812</v>
      </c>
    </row>
    <row r="19" spans="1:18" ht="26.25" customHeight="1" thickTop="1" thickBot="1" x14ac:dyDescent="0.25">
      <c r="A19" s="227" t="s">
        <v>99</v>
      </c>
      <c r="B19" s="210"/>
      <c r="C19" s="212"/>
      <c r="D19" s="210"/>
      <c r="E19" s="214"/>
      <c r="F19" s="216"/>
      <c r="G19" s="218"/>
      <c r="H19" s="220"/>
      <c r="I19" s="210"/>
      <c r="J19" s="258"/>
      <c r="K19" s="245"/>
      <c r="L19" s="214"/>
      <c r="M19" s="21">
        <f>IF(M18="","",M17-M18)</f>
        <v>25.81514558886883</v>
      </c>
      <c r="N19" s="22">
        <f>IF(N18="","",$N17-$N18)</f>
        <v>0</v>
      </c>
      <c r="O19" s="50"/>
      <c r="P19" s="49"/>
      <c r="Q19" s="16"/>
    </row>
    <row r="20" spans="1:18" ht="18" customHeight="1" thickTop="1" thickBot="1" x14ac:dyDescent="0.25">
      <c r="A20" s="208"/>
      <c r="B20" s="210"/>
      <c r="C20" s="212"/>
      <c r="D20" s="210"/>
      <c r="E20" s="214"/>
      <c r="F20" s="216"/>
      <c r="G20" s="218" t="str">
        <f>IF(B20="","",ROUND($Q$2+(B20/600)+(F20/5),0))</f>
        <v/>
      </c>
      <c r="H20" s="220">
        <f t="shared" ref="H20" si="12">C20+DEGREES(ASIN(((E20/$G$6)*SIN(RADIANS(D20-C20)))))</f>
        <v>0</v>
      </c>
      <c r="I20" s="210"/>
      <c r="J20" s="258"/>
      <c r="K20" s="244" t="str">
        <f t="shared" ref="K20" si="13">IF(IF(J20="E",$H20-$I20, $H20+$I20)=0,"",IF(J20="E",$H20-$I20, $H20+$I20))</f>
        <v/>
      </c>
      <c r="L20" s="214"/>
      <c r="M20" s="20" t="str">
        <f>IF(O20="","",N20/O20*$L$2)</f>
        <v/>
      </c>
      <c r="N20" s="13"/>
      <c r="O20" s="23" t="str">
        <f>IF(C20="","",G20*SQRT(1-((E20/G20)*SIN(RADIANS(D20-C20)))^2)-E20*COS(RADIANS(D20-C20)))</f>
        <v/>
      </c>
      <c r="P20" s="24" t="str">
        <f>IF(O20="","",CONCATENATE(INT(N20/O20),":",IF(INT((N20/O20-INT(N20/O20))*60)&lt;10,"0",""),INT((N20/O20-INT(N20/O20))*60),":",IF(((((N20/O20-INT(N20/O20))*60)-INT((N20/O20-INT(N20/O20))*60))*60)&lt;10, "0", ""), INT((((N20/O20-INT(N20/O20))*60)-INT((N20/O20-INT(N20/O20))*60))*60)))</f>
        <v/>
      </c>
      <c r="Q20" s="14"/>
      <c r="R20" t="str">
        <f>IF(N20="","",N20*60/O20)</f>
        <v/>
      </c>
    </row>
    <row r="21" spans="1:18" ht="24" customHeight="1" thickTop="1" thickBot="1" x14ac:dyDescent="0.25">
      <c r="A21" s="227"/>
      <c r="B21" s="210"/>
      <c r="C21" s="212"/>
      <c r="D21" s="210"/>
      <c r="E21" s="214"/>
      <c r="F21" s="216"/>
      <c r="G21" s="218"/>
      <c r="H21" s="220"/>
      <c r="I21" s="210"/>
      <c r="J21" s="258"/>
      <c r="K21" s="245"/>
      <c r="L21" s="214"/>
      <c r="M21" s="21" t="str">
        <f>IF(M20="","",M19-M20)</f>
        <v/>
      </c>
      <c r="N21" s="22" t="str">
        <f>IF(N20="","",$N19-$N20)</f>
        <v/>
      </c>
      <c r="O21" s="50"/>
      <c r="P21" s="49"/>
      <c r="Q21" s="16"/>
    </row>
    <row r="22" spans="1:18" ht="18" customHeight="1" thickTop="1" thickBot="1" x14ac:dyDescent="0.25">
      <c r="A22" s="208"/>
      <c r="B22" s="210"/>
      <c r="C22" s="212"/>
      <c r="D22" s="210"/>
      <c r="E22" s="214"/>
      <c r="F22" s="216"/>
      <c r="G22" s="218" t="str">
        <f>IF(B22="","",ROUND($Q$2+(B22/600)+(F22/5),0))</f>
        <v/>
      </c>
      <c r="H22" s="220">
        <f t="shared" ref="H22" si="14">C22+DEGREES(ASIN(((E22/$G$6)*SIN(RADIANS(D22-C22)))))</f>
        <v>0</v>
      </c>
      <c r="I22" s="210"/>
      <c r="J22" s="258"/>
      <c r="K22" s="244" t="str">
        <f t="shared" ref="K22" si="15">IF(IF(J22="E",$H22-$I22, $H22+$I22)=0,"",IF(J22="E",$H22-$I22, $H22+$I22))</f>
        <v/>
      </c>
      <c r="L22" s="214"/>
      <c r="M22" s="20" t="str">
        <f>IF(O22="","",N22/O22*$L$2)</f>
        <v/>
      </c>
      <c r="N22" s="13"/>
      <c r="O22" s="23" t="str">
        <f>IF(C22="","",G22*SQRT(1-((E22/G22)*SIN(RADIANS(D22-C22)))^2)-E22*COS(RADIANS(D22-C22)))</f>
        <v/>
      </c>
      <c r="P22" s="24" t="str">
        <f>IF(O22="","",CONCATENATE(INT(N22/O22),":",IF(INT((N22/O22-INT(N22/O22))*60)&lt;10,"0",""),INT((N22/O22-INT(N22/O22))*60),":",IF(((((N22/O22-INT(N22/O22))*60)-INT((N22/O22-INT(N22/O22))*60))*60)&lt;10, "0", ""), INT((((N22/O22-INT(N22/O22))*60)-INT((N22/O22-INT(N22/O22))*60))*60)))</f>
        <v/>
      </c>
      <c r="Q22" s="14"/>
      <c r="R22" t="str">
        <f>IF(N22="","",N22*60/O22)</f>
        <v/>
      </c>
    </row>
    <row r="23" spans="1:18" ht="23.25" customHeight="1" thickTop="1" thickBot="1" x14ac:dyDescent="0.25">
      <c r="A23" s="227"/>
      <c r="B23" s="210"/>
      <c r="C23" s="212"/>
      <c r="D23" s="210"/>
      <c r="E23" s="214"/>
      <c r="F23" s="216"/>
      <c r="G23" s="218"/>
      <c r="H23" s="220"/>
      <c r="I23" s="210"/>
      <c r="J23" s="258"/>
      <c r="K23" s="245"/>
      <c r="L23" s="214"/>
      <c r="M23" s="21" t="str">
        <f>IF(M22="","",M21-M22)</f>
        <v/>
      </c>
      <c r="N23" s="22" t="str">
        <f>IF(N22="","",$N21-$N22)</f>
        <v/>
      </c>
      <c r="O23" s="50"/>
      <c r="P23" s="49"/>
      <c r="Q23" s="16"/>
    </row>
    <row r="24" spans="1:18" ht="18" customHeight="1" thickTop="1" thickBot="1" x14ac:dyDescent="0.25">
      <c r="A24" s="208"/>
      <c r="B24" s="210"/>
      <c r="C24" s="212"/>
      <c r="D24" s="210"/>
      <c r="E24" s="214"/>
      <c r="F24" s="216"/>
      <c r="G24" s="218" t="str">
        <f>IF(B24="","",ROUND($Q$2+(B24/600)+(F24/5),0))</f>
        <v/>
      </c>
      <c r="H24" s="220">
        <f t="shared" ref="H24" si="16">C24+DEGREES(ASIN(((E24/$G$6)*SIN(RADIANS(D24-C24)))))</f>
        <v>0</v>
      </c>
      <c r="I24" s="210"/>
      <c r="J24" s="258"/>
      <c r="K24" s="244" t="str">
        <f t="shared" ref="K24" si="17">IF(IF(J24="E",$H24-$I24, $H24+$I24)=0,"",IF(J24="E",$H24-$I24, $H24+$I24))</f>
        <v/>
      </c>
      <c r="L24" s="214"/>
      <c r="M24" s="20" t="str">
        <f>IF(O24="","",N24/O24*$L$2)</f>
        <v/>
      </c>
      <c r="N24" s="13"/>
      <c r="O24" s="23" t="str">
        <f>IF(C24="","",G24*SQRT(1-((E24/G24)*SIN(RADIANS(D24-C24)))^2)-E24*COS(RADIANS(D24-C24)))</f>
        <v/>
      </c>
      <c r="P24" s="24" t="str">
        <f>IF(O24="","",CONCATENATE(INT(N24/O24),":",IF(INT((N24/O24-INT(N24/O24))*60)&lt;10,"0",""),INT((N24/O24-INT(N24/O24))*60),":",IF(((((N24/O24-INT(N24/O24))*60)-INT((N24/O24-INT(N24/O24))*60))*60)&lt;10, "0", ""), INT((((N24/O24-INT(N24/O24))*60)-INT((N24/O24-INT(N24/O24))*60))*60)))</f>
        <v/>
      </c>
      <c r="Q24" s="14"/>
      <c r="R24" t="str">
        <f>IF(N24="","",N24*60/O24)</f>
        <v/>
      </c>
    </row>
    <row r="25" spans="1:18" ht="21.75" customHeight="1" thickTop="1" thickBot="1" x14ac:dyDescent="0.25">
      <c r="A25" s="227"/>
      <c r="B25" s="210"/>
      <c r="C25" s="212"/>
      <c r="D25" s="210"/>
      <c r="E25" s="214"/>
      <c r="F25" s="216"/>
      <c r="G25" s="218"/>
      <c r="H25" s="220"/>
      <c r="I25" s="210"/>
      <c r="J25" s="258"/>
      <c r="K25" s="245"/>
      <c r="L25" s="214"/>
      <c r="M25" s="21" t="str">
        <f>IF(M24="","",M23-M24)</f>
        <v/>
      </c>
      <c r="N25" s="22" t="str">
        <f>IF(N24="","",$N23-$N24)</f>
        <v/>
      </c>
      <c r="O25" s="50"/>
      <c r="P25" s="49"/>
      <c r="Q25" s="16"/>
    </row>
    <row r="26" spans="1:18" ht="18" customHeight="1" thickTop="1" thickBot="1" x14ac:dyDescent="0.25">
      <c r="A26" s="208"/>
      <c r="B26" s="210"/>
      <c r="C26" s="212"/>
      <c r="D26" s="210"/>
      <c r="E26" s="214"/>
      <c r="F26" s="216"/>
      <c r="G26" s="218" t="str">
        <f>IF(B26="","",ROUND($Q$2+(B26/600)+(F26/5),0))</f>
        <v/>
      </c>
      <c r="H26" s="220">
        <f t="shared" ref="H26" si="18">C26+DEGREES(ASIN(((E26/$G$6)*SIN(RADIANS(D26-C26)))))</f>
        <v>0</v>
      </c>
      <c r="I26" s="210"/>
      <c r="J26" s="258"/>
      <c r="K26" s="244" t="str">
        <f t="shared" ref="K26" si="19">IF(IF(J26="E",$H26-$I26, $H26+$I26)=0,"",IF(J26="E",$H26-$I26, $H26+$I26))</f>
        <v/>
      </c>
      <c r="L26" s="214"/>
      <c r="M26" s="20" t="str">
        <f>IF(O26="","",N26/O26*$L$2)</f>
        <v/>
      </c>
      <c r="N26" s="13"/>
      <c r="O26" s="23" t="str">
        <f>IF(C26="","",G26*SQRT(1-((E26/G26)*SIN(RADIANS(D26-C26)))^2)-E26*COS(RADIANS(D26-C26)))</f>
        <v/>
      </c>
      <c r="P26" s="24" t="str">
        <f>IF(O26="","",CONCATENATE(INT(N26/O26),":",IF(INT((N26/O26-INT(N26/O26))*60)&lt;10,"0",""),INT((N26/O26-INT(N26/O26))*60),":",IF(((((N26/O26-INT(N26/O26))*60)-INT((N26/O26-INT(N26/O26))*60))*60)&lt;10, "0", ""), INT((((N26/O26-INT(N26/O26))*60)-INT((N26/O26-INT(N26/O26))*60))*60)))</f>
        <v/>
      </c>
      <c r="Q26" s="14"/>
      <c r="R26" t="str">
        <f>IF(N26="","",N26*60/O26)</f>
        <v/>
      </c>
    </row>
    <row r="27" spans="1:18" ht="24.75" customHeight="1" thickTop="1" thickBot="1" x14ac:dyDescent="0.25">
      <c r="A27" s="227"/>
      <c r="B27" s="210"/>
      <c r="C27" s="212"/>
      <c r="D27" s="210"/>
      <c r="E27" s="214"/>
      <c r="F27" s="216"/>
      <c r="G27" s="218"/>
      <c r="H27" s="220"/>
      <c r="I27" s="210"/>
      <c r="J27" s="258"/>
      <c r="K27" s="245"/>
      <c r="L27" s="214"/>
      <c r="M27" s="21" t="str">
        <f>IF(M26="","",M25-M26)</f>
        <v/>
      </c>
      <c r="N27" s="22" t="str">
        <f>IF(N26="","",$N25-$N26)</f>
        <v/>
      </c>
      <c r="O27" s="50"/>
      <c r="P27" s="49"/>
      <c r="Q27" s="16"/>
    </row>
    <row r="28" spans="1:18" ht="18" customHeight="1" thickTop="1" thickBot="1" x14ac:dyDescent="0.25">
      <c r="A28" s="208"/>
      <c r="B28" s="210"/>
      <c r="C28" s="212"/>
      <c r="D28" s="210"/>
      <c r="E28" s="214"/>
      <c r="F28" s="216"/>
      <c r="G28" s="218" t="str">
        <f>IF(B28="","",ROUND($Q$2+(B28/600)+(F28/5),0))</f>
        <v/>
      </c>
      <c r="H28" s="220">
        <f t="shared" ref="H28" si="20">C28+DEGREES(ASIN(((E28/$G$6)*SIN(RADIANS(D28-C28)))))</f>
        <v>0</v>
      </c>
      <c r="I28" s="210"/>
      <c r="J28" s="258"/>
      <c r="K28" s="244" t="str">
        <f t="shared" ref="K28" si="21">IF(IF(J28="E",$H28-$I28, $H28+$I28)=0,"",IF(J28="E",$H28-$I28, $H28+$I28))</f>
        <v/>
      </c>
      <c r="L28" s="214"/>
      <c r="M28" s="20" t="str">
        <f>IF(O28="","",N28/O28*$L$2)</f>
        <v/>
      </c>
      <c r="N28" s="17"/>
      <c r="O28" s="23" t="str">
        <f>IF(C28="","",G28*SQRT(1-((E28/G28)*SIN(RADIANS(D28-C28)))^2)-E28*COS(RADIANS(D28-C28)))</f>
        <v/>
      </c>
      <c r="P28" s="24" t="str">
        <f>IF(O28="","",CONCATENATE(INT(N28/O28),":",IF(INT((N28/O28-INT(N28/O28))*60)&lt;10,"0",""),INT((N28/O28-INT(N28/O28))*60),":",IF(((((N28/O28-INT(N28/O28))*60)-INT((N28/O28-INT(N28/O28))*60))*60)&lt;10, "0", ""), INT((((N28/O28-INT(N28/O28))*60)-INT((N28/O28-INT(N28/O28))*60))*60)))</f>
        <v/>
      </c>
      <c r="Q28" s="18"/>
      <c r="R28" t="str">
        <f>IF(N28="","",N28*60/O28)</f>
        <v/>
      </c>
    </row>
    <row r="29" spans="1:18" ht="24.75" customHeight="1" thickTop="1" thickBot="1" x14ac:dyDescent="0.25">
      <c r="A29" s="227"/>
      <c r="B29" s="230"/>
      <c r="C29" s="234"/>
      <c r="D29" s="230"/>
      <c r="E29" s="235"/>
      <c r="F29" s="231"/>
      <c r="G29" s="228"/>
      <c r="H29" s="229"/>
      <c r="I29" s="230"/>
      <c r="J29" s="254"/>
      <c r="K29" s="255"/>
      <c r="L29" s="235"/>
      <c r="M29" s="21" t="str">
        <f>IF(M28="","",M27-M28)</f>
        <v/>
      </c>
      <c r="N29" s="22" t="str">
        <f>IF(N28="","",$N27-$N28)</f>
        <v/>
      </c>
      <c r="O29" s="50"/>
      <c r="P29" s="49"/>
      <c r="Q29" s="16"/>
    </row>
    <row r="30" spans="1:18" ht="14.25" thickTop="1" thickBot="1" x14ac:dyDescent="0.25">
      <c r="A30" s="208"/>
      <c r="B30" s="69"/>
      <c r="C30" s="70"/>
      <c r="D30" s="70"/>
      <c r="E30" s="70"/>
      <c r="F30" s="70"/>
      <c r="G30" s="70"/>
      <c r="H30" s="70"/>
      <c r="I30" s="70"/>
      <c r="J30" s="70"/>
      <c r="K30" s="71"/>
      <c r="L30" s="71"/>
      <c r="M30" s="71"/>
      <c r="N30" s="72"/>
      <c r="O30" s="71"/>
      <c r="P30" s="71"/>
      <c r="Q30" s="73"/>
    </row>
    <row r="31" spans="1:18" ht="13.5" thickTop="1" x14ac:dyDescent="0.2">
      <c r="N31" s="2"/>
    </row>
    <row r="38" spans="1:10" x14ac:dyDescent="0.2">
      <c r="A38"/>
      <c r="B38"/>
      <c r="C38"/>
      <c r="D38"/>
      <c r="E38"/>
      <c r="F38"/>
      <c r="G38"/>
      <c r="H38"/>
      <c r="I38"/>
      <c r="J38"/>
    </row>
    <row r="39" spans="1:10" ht="13.5" customHeight="1" x14ac:dyDescent="0.2">
      <c r="A39"/>
      <c r="B39"/>
      <c r="C39"/>
      <c r="D39"/>
      <c r="E39"/>
      <c r="F39"/>
      <c r="G39"/>
      <c r="H39"/>
      <c r="I39"/>
      <c r="J39"/>
    </row>
    <row r="40" spans="1:10" ht="13.5" customHeight="1" x14ac:dyDescent="0.2">
      <c r="A40"/>
      <c r="B40"/>
      <c r="C40"/>
      <c r="D40"/>
      <c r="E40"/>
      <c r="F40"/>
      <c r="G40"/>
      <c r="H40"/>
      <c r="I40"/>
      <c r="J40"/>
    </row>
    <row r="41" spans="1:10" ht="13.5" customHeight="1" x14ac:dyDescent="0.2">
      <c r="A41"/>
      <c r="B41"/>
      <c r="C41"/>
      <c r="D41"/>
      <c r="E41"/>
      <c r="F41"/>
      <c r="G41"/>
      <c r="H41"/>
      <c r="I41"/>
      <c r="J41"/>
    </row>
    <row r="42" spans="1:10" ht="13.5" customHeight="1" x14ac:dyDescent="0.2">
      <c r="A42"/>
      <c r="B42"/>
      <c r="C42"/>
      <c r="D42"/>
      <c r="E42"/>
      <c r="F42"/>
      <c r="G42"/>
      <c r="H42"/>
      <c r="I42"/>
      <c r="J42"/>
    </row>
    <row r="43" spans="1:10" ht="13.5" customHeight="1" x14ac:dyDescent="0.2">
      <c r="A43"/>
      <c r="B43"/>
      <c r="C43"/>
      <c r="D43"/>
      <c r="E43"/>
      <c r="F43"/>
      <c r="G43"/>
      <c r="H43"/>
      <c r="I43"/>
      <c r="J43"/>
    </row>
    <row r="44" spans="1:10" ht="13.5" customHeight="1" x14ac:dyDescent="0.2">
      <c r="A44"/>
      <c r="B44"/>
      <c r="C44"/>
      <c r="D44"/>
      <c r="E44"/>
      <c r="F44"/>
      <c r="G44"/>
      <c r="H44"/>
      <c r="I44"/>
      <c r="J44"/>
    </row>
    <row r="45" spans="1:10" ht="13.5" customHeight="1" x14ac:dyDescent="0.2">
      <c r="A45"/>
      <c r="B45"/>
      <c r="C45"/>
      <c r="D45"/>
      <c r="E45"/>
      <c r="F45"/>
      <c r="G45"/>
      <c r="H45"/>
      <c r="I45"/>
      <c r="J45"/>
    </row>
    <row r="46" spans="1:10" ht="13.5" customHeight="1" x14ac:dyDescent="0.2">
      <c r="A46"/>
      <c r="B46"/>
      <c r="C46"/>
      <c r="D46"/>
      <c r="E46"/>
      <c r="F46"/>
      <c r="G46"/>
      <c r="H46"/>
      <c r="I46"/>
      <c r="J46"/>
    </row>
    <row r="47" spans="1:10" x14ac:dyDescent="0.2">
      <c r="A47"/>
      <c r="B47"/>
      <c r="C47"/>
      <c r="D47"/>
      <c r="E47"/>
      <c r="F47"/>
      <c r="G47"/>
      <c r="H47"/>
      <c r="I47"/>
      <c r="J47"/>
    </row>
    <row r="48" spans="1:10" ht="13.5" thickBot="1" x14ac:dyDescent="0.25"/>
    <row r="49" spans="2:15" ht="13.5" customHeight="1" thickTop="1" x14ac:dyDescent="0.2">
      <c r="B49" s="209">
        <v>4500</v>
      </c>
      <c r="C49" s="211">
        <v>360</v>
      </c>
      <c r="D49" s="209">
        <v>360</v>
      </c>
      <c r="E49" s="213">
        <v>15</v>
      </c>
      <c r="F49" s="215">
        <v>6</v>
      </c>
      <c r="G49" s="217">
        <f>IF(B49="","",ROUND($Q$2+(B49/600)+(F49/5),0))</f>
        <v>110</v>
      </c>
      <c r="H49" s="219">
        <f>C49+DEGREES(ASIN(((E49/$G$6)*SIN(RADIANS(D49-C49)))))</f>
        <v>360</v>
      </c>
      <c r="I49" s="209">
        <v>8</v>
      </c>
      <c r="J49" s="259" t="s">
        <v>15</v>
      </c>
      <c r="K49" s="244">
        <f>IF(IF(J49="E",$H49-$I49, $H49+$I49)=0,"",IF(J49="E",$H49-$I49, $H49+$I49))</f>
        <v>368</v>
      </c>
      <c r="L49" s="213"/>
      <c r="M49" s="20">
        <f>IF(J62="","",N49/J62*$L$2)</f>
        <v>0.89473684210526305</v>
      </c>
      <c r="N49" s="13">
        <v>10</v>
      </c>
      <c r="O49" s="76"/>
    </row>
    <row r="50" spans="2:15" ht="13.5" customHeight="1" thickBot="1" x14ac:dyDescent="0.25">
      <c r="B50" s="210"/>
      <c r="C50" s="212"/>
      <c r="D50" s="210"/>
      <c r="E50" s="214"/>
      <c r="F50" s="216"/>
      <c r="G50" s="218"/>
      <c r="H50" s="220"/>
      <c r="I50" s="210"/>
      <c r="J50" s="253"/>
      <c r="K50" s="245"/>
      <c r="L50" s="214"/>
      <c r="M50" s="21">
        <f>IF(M49="","",$M$2-$M49)</f>
        <v>32.10526315789474</v>
      </c>
      <c r="N50" s="21">
        <f>$N45-$N49</f>
        <v>-10</v>
      </c>
      <c r="O50" s="77"/>
    </row>
    <row r="51" spans="2:15" ht="13.5" customHeight="1" thickTop="1" x14ac:dyDescent="0.2">
      <c r="B51" s="210">
        <v>4500</v>
      </c>
      <c r="C51" s="212">
        <v>90</v>
      </c>
      <c r="D51" s="248">
        <v>360</v>
      </c>
      <c r="E51" s="246">
        <v>15</v>
      </c>
      <c r="F51" s="251">
        <v>6</v>
      </c>
      <c r="G51" s="218">
        <f>IF(B51="","",ROUND($Q$2+(B51/600)+(F51/5),0))</f>
        <v>110</v>
      </c>
      <c r="H51" s="220">
        <f t="shared" ref="H51" si="22">C51+DEGREES(ASIN(((E51/$G$6)*SIN(RADIANS(D51-C51)))))</f>
        <v>82.371850331419296</v>
      </c>
      <c r="I51" s="210">
        <v>8</v>
      </c>
      <c r="J51" s="253" t="s">
        <v>24</v>
      </c>
      <c r="K51" s="244">
        <f t="shared" ref="K51" si="23">IF(IF(J51="E",$H51-$I51, $H51+$I51)=0,"",IF(J51="E",$H51-$I51, $H51+$I51))</f>
        <v>90.371850331419296</v>
      </c>
      <c r="L51" s="246"/>
      <c r="M51" s="20">
        <f>IF(K65="","",N51/K65*$L$2)</f>
        <v>1.0140175437078831</v>
      </c>
      <c r="N51" s="13">
        <v>13</v>
      </c>
      <c r="O51" s="78"/>
    </row>
    <row r="52" spans="2:15" ht="13.5" customHeight="1" thickBot="1" x14ac:dyDescent="0.25">
      <c r="B52" s="210"/>
      <c r="C52" s="212"/>
      <c r="D52" s="256"/>
      <c r="E52" s="247"/>
      <c r="F52" s="257"/>
      <c r="G52" s="218"/>
      <c r="H52" s="220"/>
      <c r="I52" s="210"/>
      <c r="J52" s="258"/>
      <c r="K52" s="245"/>
      <c r="L52" s="247"/>
      <c r="M52" s="21">
        <f>IF(M51="","",$M$2-$M51)</f>
        <v>31.985982456292117</v>
      </c>
      <c r="N52" s="22">
        <f>IF(N51="","",$N50-$N51)</f>
        <v>-23</v>
      </c>
      <c r="O52" s="79"/>
    </row>
    <row r="53" spans="2:15" ht="13.5" customHeight="1" thickTop="1" x14ac:dyDescent="0.2">
      <c r="B53" s="210">
        <v>4500</v>
      </c>
      <c r="C53" s="212">
        <v>180</v>
      </c>
      <c r="D53" s="248">
        <v>360</v>
      </c>
      <c r="E53" s="246">
        <v>15</v>
      </c>
      <c r="F53" s="251">
        <v>6</v>
      </c>
      <c r="G53" s="218">
        <f>IF(B53="","",ROUND($Q$2+(B53/600)+(F53/5),0))</f>
        <v>110</v>
      </c>
      <c r="H53" s="220">
        <f t="shared" ref="H53" si="24">C53+DEGREES(ASIN(((E53/$G$6)*SIN(RADIANS(D53-C53)))))</f>
        <v>180</v>
      </c>
      <c r="I53" s="210">
        <v>8</v>
      </c>
      <c r="J53" s="253" t="s">
        <v>15</v>
      </c>
      <c r="K53" s="244">
        <f t="shared" ref="K53" si="25">IF(IF(J53="E",$H53-$I53, $H53+$I53)=0,"",IF(J53="E",$H53-$I53, $H53+$I53))</f>
        <v>188</v>
      </c>
      <c r="L53" s="246"/>
      <c r="M53" s="20">
        <f>IF(J68="","",N53/J68*$L$2)</f>
        <v>0.54400000000000004</v>
      </c>
      <c r="N53" s="13">
        <v>8</v>
      </c>
      <c r="O53" s="78"/>
    </row>
    <row r="54" spans="2:15" ht="13.5" customHeight="1" thickBot="1" x14ac:dyDescent="0.25">
      <c r="B54" s="210"/>
      <c r="C54" s="212"/>
      <c r="D54" s="256"/>
      <c r="E54" s="247"/>
      <c r="F54" s="257"/>
      <c r="G54" s="218"/>
      <c r="H54" s="220"/>
      <c r="I54" s="210"/>
      <c r="J54" s="258"/>
      <c r="K54" s="245"/>
      <c r="L54" s="247"/>
      <c r="M54" s="21">
        <f>IF(M53="","",$M$2-$M53)</f>
        <v>32.456000000000003</v>
      </c>
      <c r="N54" s="22">
        <f>IF(N53="","",$N52-$N53)</f>
        <v>-31</v>
      </c>
      <c r="O54" s="79"/>
    </row>
    <row r="55" spans="2:15" ht="13.5" customHeight="1" thickTop="1" x14ac:dyDescent="0.2">
      <c r="B55" s="210">
        <v>4500</v>
      </c>
      <c r="C55" s="212">
        <v>270</v>
      </c>
      <c r="D55" s="248">
        <v>360</v>
      </c>
      <c r="E55" s="246">
        <v>15</v>
      </c>
      <c r="F55" s="251">
        <v>6</v>
      </c>
      <c r="G55" s="218">
        <f>IF(B55="","",ROUND($Q$2+(B55/600)+(F55/5),0))</f>
        <v>110</v>
      </c>
      <c r="H55" s="220">
        <f t="shared" ref="H55" si="26">C55+DEGREES(ASIN(((E55/$G$6)*SIN(RADIANS(D55-C55)))))</f>
        <v>277.6281496685807</v>
      </c>
      <c r="I55" s="210">
        <v>8</v>
      </c>
      <c r="J55" s="253" t="s">
        <v>15</v>
      </c>
      <c r="K55" s="244">
        <f t="shared" ref="K55" si="27">IF(IF(J55="E",$H55-$I55, $H55+$I55)=0,"",IF(J55="E",$H55-$I55, $H55+$I55))</f>
        <v>285.6281496685807</v>
      </c>
      <c r="L55" s="246"/>
      <c r="M55" s="20">
        <f>IF(I65="","",N55/I65*$L$2)</f>
        <v>1.0920188932238739</v>
      </c>
      <c r="N55" s="13">
        <v>14</v>
      </c>
      <c r="O55" s="78"/>
    </row>
    <row r="56" spans="2:15" ht="13.5" customHeight="1" thickBot="1" x14ac:dyDescent="0.25">
      <c r="B56" s="230"/>
      <c r="C56" s="234"/>
      <c r="D56" s="249"/>
      <c r="E56" s="250"/>
      <c r="F56" s="252"/>
      <c r="G56" s="228"/>
      <c r="H56" s="229"/>
      <c r="I56" s="230"/>
      <c r="J56" s="254"/>
      <c r="K56" s="255"/>
      <c r="L56" s="250"/>
      <c r="M56" s="22">
        <f>IF(M55="","",$M$2-$M55)</f>
        <v>31.907981106776127</v>
      </c>
      <c r="N56" s="22">
        <f>IF(N55="","",$N54-$N55)</f>
        <v>-45</v>
      </c>
      <c r="O56" s="79"/>
    </row>
    <row r="57" spans="2:15" ht="13.5" customHeight="1" thickTop="1" x14ac:dyDescent="0.2"/>
    <row r="58" spans="2:15" ht="13.5" customHeight="1" x14ac:dyDescent="0.2"/>
    <row r="59" spans="2:15" ht="12.75" customHeight="1" x14ac:dyDescent="0.2"/>
    <row r="61" spans="2:15" ht="13.5" thickBot="1" x14ac:dyDescent="0.25">
      <c r="J61" s="75" t="s">
        <v>85</v>
      </c>
    </row>
    <row r="62" spans="2:15" ht="13.5" customHeight="1" thickTop="1" thickBot="1" x14ac:dyDescent="0.25">
      <c r="J62" s="74">
        <f>IF(C49="","",G49*SQRT(1-((E49/G49)*SIN(RADIANS(D49-C49)))^2)-E49*COS(RADIANS(D49-C49)))</f>
        <v>95</v>
      </c>
    </row>
    <row r="63" spans="2:15" ht="12.75" customHeight="1" thickTop="1" x14ac:dyDescent="0.2">
      <c r="J63"/>
    </row>
    <row r="64" spans="2:15" ht="13.5" thickBot="1" x14ac:dyDescent="0.25">
      <c r="J64"/>
    </row>
    <row r="65" spans="8:12" ht="14.25" thickTop="1" thickBot="1" x14ac:dyDescent="0.25">
      <c r="H65" s="75" t="s">
        <v>24</v>
      </c>
      <c r="I65" s="74">
        <f>IF(C55="","",G55*SQRT(1-((E55/G55)*SIN(RADIANS(D55-C55)))^2)-E55*COS(RADIANS(D55-C55)))</f>
        <v>108.97247358851683</v>
      </c>
      <c r="J65"/>
      <c r="K65" s="74">
        <f>IF(C51="","",G51*SQRT(1-((E51/G51)*SIN(RADIANS(D51-C51)))^2)-E51*COS(RADIANS(D51-C51)))</f>
        <v>108.97247358851683</v>
      </c>
      <c r="L65" s="75" t="s">
        <v>86</v>
      </c>
    </row>
    <row r="66" spans="8:12" ht="13.5" thickTop="1" x14ac:dyDescent="0.2">
      <c r="J66"/>
    </row>
    <row r="67" spans="8:12" ht="13.5" thickBot="1" x14ac:dyDescent="0.25">
      <c r="J67"/>
    </row>
    <row r="68" spans="8:12" ht="14.25" thickTop="1" thickBot="1" x14ac:dyDescent="0.25">
      <c r="J68" s="74">
        <f>IF(C53="","",G53*SQRT(1-((E53/G53)*SIN(RADIANS(D53-C53)))^2)-E53*COS(RADIANS(D53-C53)))</f>
        <v>125</v>
      </c>
    </row>
    <row r="69" spans="8:12" ht="13.5" thickTop="1" x14ac:dyDescent="0.2">
      <c r="J69" s="75" t="s">
        <v>87</v>
      </c>
    </row>
  </sheetData>
  <sheetProtection sheet="1" objects="1" scenarios="1" selectLockedCells="1"/>
  <mergeCells count="193">
    <mergeCell ref="D4:F4"/>
    <mergeCell ref="I4:J4"/>
    <mergeCell ref="K4:K5"/>
    <mergeCell ref="L4:L5"/>
    <mergeCell ref="A5:A6"/>
    <mergeCell ref="B6:B7"/>
    <mergeCell ref="C6:C7"/>
    <mergeCell ref="D6:D7"/>
    <mergeCell ref="E6:E7"/>
    <mergeCell ref="F6:F7"/>
    <mergeCell ref="G8:G9"/>
    <mergeCell ref="H8:H9"/>
    <mergeCell ref="I8:I9"/>
    <mergeCell ref="J8:J9"/>
    <mergeCell ref="K8:K9"/>
    <mergeCell ref="L8:L9"/>
    <mergeCell ref="A7:A8"/>
    <mergeCell ref="B8:B9"/>
    <mergeCell ref="C8:C9"/>
    <mergeCell ref="D8:D9"/>
    <mergeCell ref="E8:E9"/>
    <mergeCell ref="F8:F9"/>
    <mergeCell ref="A9:A10"/>
    <mergeCell ref="B10:B11"/>
    <mergeCell ref="C10:C11"/>
    <mergeCell ref="D10:D11"/>
    <mergeCell ref="G6:G7"/>
    <mergeCell ref="H6:H7"/>
    <mergeCell ref="I6:I7"/>
    <mergeCell ref="J6:J7"/>
    <mergeCell ref="K6:K7"/>
    <mergeCell ref="L6:L7"/>
    <mergeCell ref="K10:K11"/>
    <mergeCell ref="L10:L11"/>
    <mergeCell ref="I10:I11"/>
    <mergeCell ref="J10:J11"/>
    <mergeCell ref="I12:I13"/>
    <mergeCell ref="J12:J13"/>
    <mergeCell ref="K12:K13"/>
    <mergeCell ref="L12:L13"/>
    <mergeCell ref="A13:A14"/>
    <mergeCell ref="B14:B15"/>
    <mergeCell ref="C14:C15"/>
    <mergeCell ref="D14:D15"/>
    <mergeCell ref="E14:E15"/>
    <mergeCell ref="F14:F15"/>
    <mergeCell ref="A11:A12"/>
    <mergeCell ref="B12:B13"/>
    <mergeCell ref="C12:C13"/>
    <mergeCell ref="D12:D13"/>
    <mergeCell ref="E12:E13"/>
    <mergeCell ref="F12:F13"/>
    <mergeCell ref="G12:G13"/>
    <mergeCell ref="H12:H13"/>
    <mergeCell ref="E10:E11"/>
    <mergeCell ref="F10:F11"/>
    <mergeCell ref="G10:G11"/>
    <mergeCell ref="H10:H11"/>
    <mergeCell ref="G16:G17"/>
    <mergeCell ref="H16:H17"/>
    <mergeCell ref="I16:I17"/>
    <mergeCell ref="J16:J17"/>
    <mergeCell ref="K16:K17"/>
    <mergeCell ref="L16:L17"/>
    <mergeCell ref="A15:A16"/>
    <mergeCell ref="B16:B17"/>
    <mergeCell ref="C16:C17"/>
    <mergeCell ref="D16:D17"/>
    <mergeCell ref="E16:E17"/>
    <mergeCell ref="F16:F17"/>
    <mergeCell ref="A17:A18"/>
    <mergeCell ref="B18:B19"/>
    <mergeCell ref="C18:C19"/>
    <mergeCell ref="D18:D19"/>
    <mergeCell ref="G14:G15"/>
    <mergeCell ref="H14:H15"/>
    <mergeCell ref="I14:I15"/>
    <mergeCell ref="J14:J15"/>
    <mergeCell ref="K14:K15"/>
    <mergeCell ref="L14:L15"/>
    <mergeCell ref="K18:K19"/>
    <mergeCell ref="L18:L19"/>
    <mergeCell ref="I18:I19"/>
    <mergeCell ref="J18:J19"/>
    <mergeCell ref="I20:I21"/>
    <mergeCell ref="J20:J21"/>
    <mergeCell ref="K20:K21"/>
    <mergeCell ref="L20:L21"/>
    <mergeCell ref="A21:A22"/>
    <mergeCell ref="B22:B23"/>
    <mergeCell ref="C22:C23"/>
    <mergeCell ref="D22:D23"/>
    <mergeCell ref="E22:E23"/>
    <mergeCell ref="F22:F23"/>
    <mergeCell ref="A19:A20"/>
    <mergeCell ref="B20:B21"/>
    <mergeCell ref="C20:C21"/>
    <mergeCell ref="D20:D21"/>
    <mergeCell ref="E20:E21"/>
    <mergeCell ref="F20:F21"/>
    <mergeCell ref="G20:G21"/>
    <mergeCell ref="H20:H21"/>
    <mergeCell ref="E18:E19"/>
    <mergeCell ref="F18:F19"/>
    <mergeCell ref="G18:G19"/>
    <mergeCell ref="H18:H19"/>
    <mergeCell ref="G24:G25"/>
    <mergeCell ref="H24:H25"/>
    <mergeCell ref="I24:I25"/>
    <mergeCell ref="J24:J25"/>
    <mergeCell ref="K24:K25"/>
    <mergeCell ref="L24:L25"/>
    <mergeCell ref="A23:A24"/>
    <mergeCell ref="B24:B25"/>
    <mergeCell ref="C24:C25"/>
    <mergeCell ref="D24:D25"/>
    <mergeCell ref="E24:E25"/>
    <mergeCell ref="F24:F25"/>
    <mergeCell ref="A25:A26"/>
    <mergeCell ref="B26:B27"/>
    <mergeCell ref="C26:C27"/>
    <mergeCell ref="D26:D27"/>
    <mergeCell ref="G22:G23"/>
    <mergeCell ref="H22:H23"/>
    <mergeCell ref="I22:I23"/>
    <mergeCell ref="J22:J23"/>
    <mergeCell ref="K22:K23"/>
    <mergeCell ref="L22:L23"/>
    <mergeCell ref="A29:A30"/>
    <mergeCell ref="B49:B50"/>
    <mergeCell ref="C49:C50"/>
    <mergeCell ref="D49:D50"/>
    <mergeCell ref="E49:E50"/>
    <mergeCell ref="F49:F50"/>
    <mergeCell ref="K26:K27"/>
    <mergeCell ref="L26:L27"/>
    <mergeCell ref="A27:A28"/>
    <mergeCell ref="B28:B29"/>
    <mergeCell ref="C28:C29"/>
    <mergeCell ref="D28:D29"/>
    <mergeCell ref="E28:E29"/>
    <mergeCell ref="F28:F29"/>
    <mergeCell ref="G28:G29"/>
    <mergeCell ref="H28:H29"/>
    <mergeCell ref="E26:E27"/>
    <mergeCell ref="F26:F27"/>
    <mergeCell ref="G26:G27"/>
    <mergeCell ref="H26:H27"/>
    <mergeCell ref="I26:I27"/>
    <mergeCell ref="J26:J27"/>
    <mergeCell ref="G49:G50"/>
    <mergeCell ref="H49:H50"/>
    <mergeCell ref="I28:I29"/>
    <mergeCell ref="J28:J29"/>
    <mergeCell ref="K28:K29"/>
    <mergeCell ref="L28:L29"/>
    <mergeCell ref="B53:B54"/>
    <mergeCell ref="C53:C54"/>
    <mergeCell ref="D53:D54"/>
    <mergeCell ref="E53:E54"/>
    <mergeCell ref="F53:F54"/>
    <mergeCell ref="B51:B52"/>
    <mergeCell ref="C51:C52"/>
    <mergeCell ref="D51:D52"/>
    <mergeCell ref="E51:E52"/>
    <mergeCell ref="F51:F52"/>
    <mergeCell ref="G53:G54"/>
    <mergeCell ref="H53:H54"/>
    <mergeCell ref="I53:I54"/>
    <mergeCell ref="J53:J54"/>
    <mergeCell ref="K53:K54"/>
    <mergeCell ref="L53:L54"/>
    <mergeCell ref="K51:K52"/>
    <mergeCell ref="L51:L52"/>
    <mergeCell ref="G51:G52"/>
    <mergeCell ref="H55:H56"/>
    <mergeCell ref="I55:I56"/>
    <mergeCell ref="J55:J56"/>
    <mergeCell ref="K55:K56"/>
    <mergeCell ref="L55:L56"/>
    <mergeCell ref="I49:I50"/>
    <mergeCell ref="J49:J50"/>
    <mergeCell ref="K49:K50"/>
    <mergeCell ref="L49:L50"/>
    <mergeCell ref="B55:B56"/>
    <mergeCell ref="C55:C56"/>
    <mergeCell ref="D55:D56"/>
    <mergeCell ref="E55:E56"/>
    <mergeCell ref="F55:F56"/>
    <mergeCell ref="G55:G56"/>
    <mergeCell ref="H51:H52"/>
    <mergeCell ref="I51:I52"/>
    <mergeCell ref="J51:J52"/>
  </mergeCells>
  <pageMargins left="0.75" right="0.75" top="1" bottom="1" header="0.5" footer="0.5"/>
  <pageSetup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="85" zoomScaleNormal="85" workbookViewId="0">
      <selection activeCell="D10" sqref="D10:D11"/>
    </sheetView>
  </sheetViews>
  <sheetFormatPr defaultRowHeight="12.75" x14ac:dyDescent="0.2"/>
  <cols>
    <col min="1" max="1" width="19.85546875" style="1" customWidth="1"/>
    <col min="2" max="2" width="13.5703125" style="1" customWidth="1"/>
    <col min="3" max="3" width="9.140625" style="5"/>
    <col min="4" max="4" width="8.140625" style="5" customWidth="1"/>
    <col min="5" max="7" width="6.7109375" style="5" customWidth="1"/>
    <col min="8" max="8" width="11.28515625" style="5" customWidth="1"/>
    <col min="9" max="9" width="8.42578125" style="5" customWidth="1"/>
    <col min="10" max="10" width="8" style="5" customWidth="1"/>
    <col min="11" max="11" width="8.7109375" customWidth="1"/>
    <col min="12" max="12" width="10.42578125" customWidth="1"/>
    <col min="13" max="13" width="8.42578125" customWidth="1"/>
    <col min="14" max="15" width="8.5703125" customWidth="1"/>
    <col min="16" max="16" width="9.7109375" customWidth="1"/>
    <col min="18" max="18" width="11.28515625" hidden="1" customWidth="1"/>
  </cols>
  <sheetData>
    <row r="1" spans="1:18" ht="27" customHeight="1" thickTop="1" thickBot="1" x14ac:dyDescent="0.25">
      <c r="A1" s="7"/>
      <c r="B1" s="7"/>
      <c r="C1" s="4"/>
      <c r="D1" s="4"/>
      <c r="E1" s="4"/>
      <c r="F1" s="4"/>
      <c r="G1" s="4"/>
      <c r="H1" s="4"/>
      <c r="I1" s="4"/>
      <c r="J1" s="4"/>
      <c r="L1" s="8" t="s">
        <v>11</v>
      </c>
      <c r="M1" s="9" t="s">
        <v>2</v>
      </c>
      <c r="N1" s="10" t="s">
        <v>14</v>
      </c>
      <c r="O1" s="10" t="s">
        <v>5</v>
      </c>
      <c r="P1" s="10" t="s">
        <v>6</v>
      </c>
      <c r="Q1" s="43" t="s">
        <v>21</v>
      </c>
    </row>
    <row r="2" spans="1:18" ht="27" customHeight="1" thickTop="1" thickBot="1" x14ac:dyDescent="0.25">
      <c r="A2" s="7"/>
      <c r="B2" s="7"/>
      <c r="C2" s="4"/>
      <c r="D2" s="4"/>
      <c r="E2" s="4"/>
      <c r="F2" s="4"/>
      <c r="G2" s="4"/>
      <c r="H2" s="4"/>
      <c r="I2" s="4"/>
      <c r="J2" s="4"/>
      <c r="L2" s="51">
        <v>8.5</v>
      </c>
      <c r="M2" s="11">
        <v>33</v>
      </c>
      <c r="N2" s="25">
        <f>SUM(N6,N8,N10,N12,N14,N16,N18,N20,N22,N24,N26,N28)</f>
        <v>100</v>
      </c>
      <c r="O2" s="12"/>
      <c r="P2" s="44" t="e">
        <f>ROUND(SUM(R6:R29),1)</f>
        <v>#VALUE!</v>
      </c>
      <c r="Q2" s="52">
        <v>101</v>
      </c>
    </row>
    <row r="3" spans="1:18" ht="16.5" customHeight="1" thickTop="1" thickBot="1" x14ac:dyDescent="0.25">
      <c r="B3" s="3"/>
      <c r="C3" s="6"/>
      <c r="G3" s="19"/>
      <c r="H3" s="6"/>
      <c r="K3" s="3"/>
      <c r="M3" s="45" t="s">
        <v>82</v>
      </c>
      <c r="N3" s="45" t="s">
        <v>83</v>
      </c>
      <c r="O3" s="45"/>
      <c r="P3" s="45" t="s">
        <v>74</v>
      </c>
    </row>
    <row r="4" spans="1:18" ht="30" customHeight="1" thickTop="1" thickBot="1" x14ac:dyDescent="0.25">
      <c r="A4" s="42" t="s">
        <v>0</v>
      </c>
      <c r="B4" s="31" t="s">
        <v>16</v>
      </c>
      <c r="C4" s="80" t="s">
        <v>23</v>
      </c>
      <c r="D4" s="200" t="s">
        <v>17</v>
      </c>
      <c r="E4" s="201"/>
      <c r="F4" s="202"/>
      <c r="G4" s="80" t="s">
        <v>22</v>
      </c>
      <c r="H4" s="80" t="s">
        <v>25</v>
      </c>
      <c r="I4" s="203" t="s">
        <v>28</v>
      </c>
      <c r="J4" s="201"/>
      <c r="K4" s="262" t="s">
        <v>1</v>
      </c>
      <c r="L4" s="260" t="s">
        <v>84</v>
      </c>
      <c r="M4" s="33" t="s">
        <v>12</v>
      </c>
      <c r="N4" s="33" t="s">
        <v>12</v>
      </c>
      <c r="O4" s="33" t="s">
        <v>4</v>
      </c>
      <c r="P4" s="33" t="s">
        <v>7</v>
      </c>
      <c r="Q4" s="34" t="s">
        <v>9</v>
      </c>
    </row>
    <row r="5" spans="1:18" ht="24" customHeight="1" thickTop="1" thickBot="1" x14ac:dyDescent="0.25">
      <c r="A5" s="207"/>
      <c r="B5" s="35"/>
      <c r="C5" s="36"/>
      <c r="D5" s="37" t="s">
        <v>20</v>
      </c>
      <c r="E5" s="38" t="s">
        <v>18</v>
      </c>
      <c r="F5" s="26" t="s">
        <v>19</v>
      </c>
      <c r="G5" s="36"/>
      <c r="H5" s="36"/>
      <c r="I5" s="39" t="s">
        <v>26</v>
      </c>
      <c r="J5" s="38" t="s">
        <v>27</v>
      </c>
      <c r="K5" s="263"/>
      <c r="L5" s="261"/>
      <c r="M5" s="40" t="s">
        <v>13</v>
      </c>
      <c r="N5" s="40" t="s">
        <v>13</v>
      </c>
      <c r="O5" s="40" t="s">
        <v>3</v>
      </c>
      <c r="P5" s="40" t="s">
        <v>8</v>
      </c>
      <c r="Q5" s="41" t="s">
        <v>10</v>
      </c>
    </row>
    <row r="6" spans="1:18" ht="19.5" customHeight="1" thickTop="1" thickBot="1" x14ac:dyDescent="0.25">
      <c r="A6" s="208"/>
      <c r="B6" s="209"/>
      <c r="C6" s="211"/>
      <c r="D6" s="209"/>
      <c r="E6" s="213"/>
      <c r="F6" s="215"/>
      <c r="G6" s="217" t="str">
        <f>IF(B6="","",ROUND($Q$2+(B6/600)+(F6/5),0))</f>
        <v/>
      </c>
      <c r="H6" s="219" t="e">
        <f>C6+DEGREES(ASIN(((E6/$G$6)*SIN(RADIANS(D6-C6)))))</f>
        <v>#VALUE!</v>
      </c>
      <c r="I6" s="209">
        <v>7</v>
      </c>
      <c r="J6" s="259" t="s">
        <v>15</v>
      </c>
      <c r="K6" s="264" t="e">
        <f>IF(IF(J6="E",$H6-$I6, $H6+$I6)=0,"",IF(J6="E",$H6-$I6, $H6+$I6))</f>
        <v>#VALUE!</v>
      </c>
      <c r="L6" s="213"/>
      <c r="M6" s="28" t="str">
        <f>IF(O6="","",N6/O6*$L$2)</f>
        <v/>
      </c>
      <c r="N6" s="17">
        <v>15</v>
      </c>
      <c r="O6" s="29" t="str">
        <f>IF(C6="","",G6*SQRT(1-((E6/G6)*SIN(RADIANS(D6-C6)))^2)-E6*COS(RADIANS(D6-C6)))</f>
        <v/>
      </c>
      <c r="P6" s="30" t="str">
        <f>IF(O6="","",CONCATENATE(INT(N6/O6),":",IF(INT((N6/O6-INT(N6/O6))*60)&lt;10,"0",""),INT((N6/O6-INT(N6/O6))*60),":",IF(((((N6/O6-INT(N6/O6))*60)-INT((N6/O6-INT(N6/O6))*60))*60)&lt;10, "0", ""), INT((((N6/O6-INT(N6/O6))*60)-INT((N6/O6-INT(N6/O6))*60))*60)))</f>
        <v/>
      </c>
      <c r="Q6" s="18"/>
      <c r="R6" t="e">
        <f>IF(N6="","",N6*60/O6)</f>
        <v>#VALUE!</v>
      </c>
    </row>
    <row r="7" spans="1:18" ht="24.75" customHeight="1" thickTop="1" thickBot="1" x14ac:dyDescent="0.25">
      <c r="A7" s="225"/>
      <c r="B7" s="210"/>
      <c r="C7" s="212"/>
      <c r="D7" s="210"/>
      <c r="E7" s="214"/>
      <c r="F7" s="216"/>
      <c r="G7" s="218"/>
      <c r="H7" s="220"/>
      <c r="I7" s="210"/>
      <c r="J7" s="253"/>
      <c r="K7" s="245"/>
      <c r="L7" s="214"/>
      <c r="M7" s="21" t="str">
        <f>IF(M6="","",$M$2-$M6)</f>
        <v/>
      </c>
      <c r="N7" s="21">
        <f>$N2-$N6</f>
        <v>85</v>
      </c>
      <c r="O7" s="47"/>
      <c r="P7" s="48"/>
      <c r="Q7" s="15"/>
    </row>
    <row r="8" spans="1:18" ht="18" customHeight="1" thickTop="1" thickBot="1" x14ac:dyDescent="0.25">
      <c r="A8" s="208"/>
      <c r="B8" s="210"/>
      <c r="C8" s="212"/>
      <c r="D8" s="248"/>
      <c r="E8" s="246"/>
      <c r="F8" s="251"/>
      <c r="G8" s="218" t="str">
        <f>IF(B8="","",ROUND($Q$2+(B8/600)+(F8/5),0))</f>
        <v/>
      </c>
      <c r="H8" s="220" t="e">
        <f t="shared" ref="H8" si="0">C8+DEGREES(ASIN(((E8/$G$6)*SIN(RADIANS(D8-C8)))))</f>
        <v>#VALUE!</v>
      </c>
      <c r="I8" s="210">
        <v>7</v>
      </c>
      <c r="J8" s="253" t="s">
        <v>24</v>
      </c>
      <c r="K8" s="244" t="e">
        <f t="shared" ref="K8" si="1">IF(IF(J8="E",$H8-$I8, $H8+$I8)=0,"",IF(J8="E",$H8-$I8, $H8+$I8))</f>
        <v>#VALUE!</v>
      </c>
      <c r="L8" s="246"/>
      <c r="M8" s="20" t="str">
        <f>IF(O8="","",N8/O8*$L$2)</f>
        <v/>
      </c>
      <c r="N8" s="13">
        <v>15</v>
      </c>
      <c r="O8" s="23" t="str">
        <f>IF(C8="","",G8*SQRT(1-((E8/G8)*SIN(RADIANS(D8-C8)))^2)-E8*COS(RADIANS(D8-C8)))</f>
        <v/>
      </c>
      <c r="P8" s="24" t="str">
        <f>IF(O8="","",CONCATENATE(INT(N8/O8),":",IF(INT((N8/O8-INT(N8/O8))*60)&lt;10,"0",""),INT((N8/O8-INT(N8/O8))*60),":",IF(((((N8/O8-INT(N8/O8))*60)-INT((N8/O8-INT(N8/O8))*60))*60)&lt;10, "0", ""), INT((((N8/O8-INT(N8/O8))*60)-INT((N8/O8-INT(N8/O8))*60))*60)))</f>
        <v/>
      </c>
      <c r="Q8" s="14"/>
      <c r="R8" t="e">
        <f>IF(N8="","",N8*60/O8)</f>
        <v>#VALUE!</v>
      </c>
    </row>
    <row r="9" spans="1:18" ht="26.25" customHeight="1" thickTop="1" thickBot="1" x14ac:dyDescent="0.25">
      <c r="A9" s="225"/>
      <c r="B9" s="210"/>
      <c r="C9" s="212"/>
      <c r="D9" s="256"/>
      <c r="E9" s="247"/>
      <c r="F9" s="257"/>
      <c r="G9" s="218"/>
      <c r="H9" s="220"/>
      <c r="I9" s="210"/>
      <c r="J9" s="258"/>
      <c r="K9" s="245"/>
      <c r="L9" s="247"/>
      <c r="M9" s="21" t="str">
        <f>IF(M8="","",M7-M8)</f>
        <v/>
      </c>
      <c r="N9" s="22">
        <f>IF(N8="","",$N7-$N8)</f>
        <v>70</v>
      </c>
      <c r="O9" s="50"/>
      <c r="P9" s="49"/>
      <c r="Q9" s="16"/>
    </row>
    <row r="10" spans="1:18" ht="18" customHeight="1" thickTop="1" thickBot="1" x14ac:dyDescent="0.25">
      <c r="A10" s="208"/>
      <c r="B10" s="210"/>
      <c r="C10" s="212"/>
      <c r="D10" s="248"/>
      <c r="E10" s="246"/>
      <c r="F10" s="251"/>
      <c r="G10" s="218" t="str">
        <f>IF(B10="","",ROUND($Q$2+(B10/600)+(F10/5),0))</f>
        <v/>
      </c>
      <c r="H10" s="220" t="e">
        <f t="shared" ref="H10" si="2">C10+DEGREES(ASIN(((E10/$G$6)*SIN(RADIANS(D10-C10)))))</f>
        <v>#VALUE!</v>
      </c>
      <c r="I10" s="210">
        <v>7</v>
      </c>
      <c r="J10" s="253" t="s">
        <v>15</v>
      </c>
      <c r="K10" s="244" t="e">
        <f t="shared" ref="K10" si="3">IF(IF(J10="E",$H10-$I10, $H10+$I10)=0,"",IF(J10="E",$H10-$I10, $H10+$I10))</f>
        <v>#VALUE!</v>
      </c>
      <c r="L10" s="246"/>
      <c r="M10" s="20" t="str">
        <f>IF(O10="","",N10/O10*$L$2)</f>
        <v/>
      </c>
      <c r="N10" s="13">
        <v>11</v>
      </c>
      <c r="O10" s="23" t="str">
        <f>IF(C10="","",G10*SQRT(1-((E10/G10)*SIN(RADIANS(D10-C10)))^2)-E10*COS(RADIANS(D10-C10)))</f>
        <v/>
      </c>
      <c r="P10" s="24" t="str">
        <f>IF(O10="","",CONCATENATE(INT(N10/O10),":",IF(INT((N10/O10-INT(N10/O10))*60)&lt;10,"0",""),INT((N10/O10-INT(N10/O10))*60),":",IF(((((N10/O10-INT(N10/O10))*60)-INT((N10/O10-INT(N10/O10))*60))*60)&lt;10, "0", ""), INT((((N10/O10-INT(N10/O10))*60)-INT((N10/O10-INT(N10/O10))*60))*60)))</f>
        <v/>
      </c>
      <c r="Q10" s="14"/>
      <c r="R10" t="e">
        <f>IF(N10="","",N10*60/O10)</f>
        <v>#VALUE!</v>
      </c>
    </row>
    <row r="11" spans="1:18" ht="24" customHeight="1" thickTop="1" thickBot="1" x14ac:dyDescent="0.25">
      <c r="A11" s="225"/>
      <c r="B11" s="210"/>
      <c r="C11" s="212"/>
      <c r="D11" s="256"/>
      <c r="E11" s="247"/>
      <c r="F11" s="257"/>
      <c r="G11" s="218"/>
      <c r="H11" s="220"/>
      <c r="I11" s="210"/>
      <c r="J11" s="258"/>
      <c r="K11" s="245"/>
      <c r="L11" s="247"/>
      <c r="M11" s="21" t="str">
        <f>IF(M10="","",M9-M10)</f>
        <v/>
      </c>
      <c r="N11" s="22">
        <f>IF(N10="","",$N9-$N10)</f>
        <v>59</v>
      </c>
      <c r="O11" s="50"/>
      <c r="P11" s="49"/>
      <c r="Q11" s="16"/>
    </row>
    <row r="12" spans="1:18" ht="18" customHeight="1" thickTop="1" thickBot="1" x14ac:dyDescent="0.25">
      <c r="A12" s="208"/>
      <c r="B12" s="210"/>
      <c r="C12" s="212"/>
      <c r="D12" s="248"/>
      <c r="E12" s="246"/>
      <c r="F12" s="251"/>
      <c r="G12" s="218" t="str">
        <f>IF(B12="","",ROUND($Q$2+(B12/600)+(F12/5),0))</f>
        <v/>
      </c>
      <c r="H12" s="220" t="e">
        <f t="shared" ref="H12" si="4">C12+DEGREES(ASIN(((E12/$G$6)*SIN(RADIANS(D12-C12)))))</f>
        <v>#VALUE!</v>
      </c>
      <c r="I12" s="210">
        <v>7</v>
      </c>
      <c r="J12" s="253" t="s">
        <v>15</v>
      </c>
      <c r="K12" s="244" t="e">
        <f t="shared" ref="K12" si="5">IF(IF(J12="E",$H12-$I12, $H12+$I12)=0,"",IF(J12="E",$H12-$I12, $H12+$I12))</f>
        <v>#VALUE!</v>
      </c>
      <c r="L12" s="246"/>
      <c r="M12" s="20" t="str">
        <f>IF(O12="","",N12/O12*$L$2)</f>
        <v/>
      </c>
      <c r="N12" s="13">
        <v>14</v>
      </c>
      <c r="O12" s="23" t="str">
        <f>IF(C12="","",G12*SQRT(1-((E12/G12)*SIN(RADIANS(D12-C12)))^2)-E12*COS(RADIANS(D12-C12)))</f>
        <v/>
      </c>
      <c r="P12" s="24" t="str">
        <f>IF(O12="","",CONCATENATE(INT(N12/O12),":",IF(INT((N12/O12-INT(N12/O12))*60)&lt;10,"0",""),INT((N12/O12-INT(N12/O12))*60),":",IF(((((N12/O12-INT(N12/O12))*60)-INT((N12/O12-INT(N12/O12))*60))*60)&lt;10, "0", ""), INT((((N12/O12-INT(N12/O12))*60)-INT((N12/O12-INT(N12/O12))*60))*60)))</f>
        <v/>
      </c>
      <c r="Q12" s="14"/>
      <c r="R12" t="e">
        <f>IF(N12="","",N12*60/O12)</f>
        <v>#VALUE!</v>
      </c>
    </row>
    <row r="13" spans="1:18" ht="26.25" customHeight="1" thickTop="1" thickBot="1" x14ac:dyDescent="0.25">
      <c r="A13" s="225"/>
      <c r="B13" s="210"/>
      <c r="C13" s="212"/>
      <c r="D13" s="256"/>
      <c r="E13" s="247"/>
      <c r="F13" s="257"/>
      <c r="G13" s="218"/>
      <c r="H13" s="220"/>
      <c r="I13" s="210"/>
      <c r="J13" s="258"/>
      <c r="K13" s="245"/>
      <c r="L13" s="247"/>
      <c r="M13" s="21" t="str">
        <f>IF(M12="","",M11-M12)</f>
        <v/>
      </c>
      <c r="N13" s="22">
        <f>IF(N12="","",$N11-$N12)</f>
        <v>45</v>
      </c>
      <c r="O13" s="50"/>
      <c r="P13" s="49"/>
      <c r="Q13" s="16"/>
    </row>
    <row r="14" spans="1:18" ht="18" customHeight="1" thickTop="1" thickBot="1" x14ac:dyDescent="0.25">
      <c r="A14" s="208"/>
      <c r="B14" s="210"/>
      <c r="C14" s="212"/>
      <c r="D14" s="248"/>
      <c r="E14" s="246"/>
      <c r="F14" s="251"/>
      <c r="G14" s="218" t="str">
        <f>IF(B14="","",ROUND($Q$2+(B14/600)+(F14/5),0))</f>
        <v/>
      </c>
      <c r="H14" s="220" t="e">
        <f t="shared" ref="H14" si="6">C14+DEGREES(ASIN(((E14/$G$6)*SIN(RADIANS(D14-C14)))))</f>
        <v>#VALUE!</v>
      </c>
      <c r="I14" s="210">
        <v>7</v>
      </c>
      <c r="J14" s="253" t="s">
        <v>15</v>
      </c>
      <c r="K14" s="244" t="e">
        <f t="shared" ref="K14" si="7">IF(IF(J14="E",$H14-$I14, $H14+$I14)=0,"",IF(J14="E",$H14-$I14, $H14+$I14))</f>
        <v>#VALUE!</v>
      </c>
      <c r="L14" s="246"/>
      <c r="M14" s="20" t="str">
        <f>IF(O14="","",N14/O14*$L$2)</f>
        <v/>
      </c>
      <c r="N14" s="13">
        <v>15</v>
      </c>
      <c r="O14" s="23" t="str">
        <f>IF(C14="","",G14*SQRT(1-((E14/G14)*SIN(RADIANS(D14-C14)))^2)-E14*COS(RADIANS(D14-C14)))</f>
        <v/>
      </c>
      <c r="P14" s="24" t="str">
        <f>IF(O14="","",CONCATENATE(INT(N14/O14),":",IF(INT((N14/O14-INT(N14/O14))*60)&lt;10,"0",""),INT((N14/O14-INT(N14/O14))*60),":",IF(((((N14/O14-INT(N14/O14))*60)-INT((N14/O14-INT(N14/O14))*60))*60)&lt;10, "0", ""), INT((((N14/O14-INT(N14/O14))*60)-INT((N14/O14-INT(N14/O14))*60))*60)))</f>
        <v/>
      </c>
      <c r="Q14" s="14"/>
      <c r="R14" t="e">
        <f>IF(N14="","",N14*60/O14)</f>
        <v>#VALUE!</v>
      </c>
    </row>
    <row r="15" spans="1:18" ht="31.5" customHeight="1" thickTop="1" thickBot="1" x14ac:dyDescent="0.25">
      <c r="A15" s="225"/>
      <c r="B15" s="210"/>
      <c r="C15" s="212"/>
      <c r="D15" s="256"/>
      <c r="E15" s="247"/>
      <c r="F15" s="257"/>
      <c r="G15" s="218"/>
      <c r="H15" s="220"/>
      <c r="I15" s="210"/>
      <c r="J15" s="258"/>
      <c r="K15" s="245"/>
      <c r="L15" s="247"/>
      <c r="M15" s="21" t="str">
        <f>IF(M14="","",M13-M14)</f>
        <v/>
      </c>
      <c r="N15" s="22">
        <f>IF(N14="","",$N13-$N14)</f>
        <v>30</v>
      </c>
      <c r="O15" s="50"/>
      <c r="P15" s="49"/>
      <c r="Q15" s="16"/>
    </row>
    <row r="16" spans="1:18" ht="18" customHeight="1" thickTop="1" thickBot="1" x14ac:dyDescent="0.25">
      <c r="A16" s="208"/>
      <c r="B16" s="210"/>
      <c r="C16" s="212"/>
      <c r="D16" s="210"/>
      <c r="E16" s="214"/>
      <c r="F16" s="216"/>
      <c r="G16" s="218" t="str">
        <f>IF(B16="","",ROUND($Q$2+(B16/600)+(F16/5),0))</f>
        <v/>
      </c>
      <c r="H16" s="220" t="e">
        <f t="shared" ref="H16" si="8">C16+DEGREES(ASIN(((E16/$G$6)*SIN(RADIANS(D16-C16)))))</f>
        <v>#VALUE!</v>
      </c>
      <c r="I16" s="210">
        <v>7</v>
      </c>
      <c r="J16" s="258" t="s">
        <v>15</v>
      </c>
      <c r="K16" s="244" t="e">
        <f t="shared" ref="K16" si="9">IF(IF(J16="E",$H16-$I16, $H16+$I16)=0,"",IF(J16="E",$H16-$I16, $H16+$I16))</f>
        <v>#VALUE!</v>
      </c>
      <c r="L16" s="214"/>
      <c r="M16" s="20" t="str">
        <f>IF(O16="","",N16/O16*$L$2)</f>
        <v/>
      </c>
      <c r="N16" s="13">
        <v>15</v>
      </c>
      <c r="O16" s="23" t="str">
        <f>IF(C16="","",G16*SQRT(1-((E16/G16)*SIN(RADIANS(D16-C16)))^2)-E16*COS(RADIANS(D16-C16)))</f>
        <v/>
      </c>
      <c r="P16" s="24" t="str">
        <f>IF(O16="","",CONCATENATE(INT(N16/O16),":",IF(INT((N16/O16-INT(N16/O16))*60)&lt;10,"0",""),INT((N16/O16-INT(N16/O16))*60),":",IF(((((N16/O16-INT(N16/O16))*60)-INT((N16/O16-INT(N16/O16))*60))*60)&lt;10, "0", ""), INT((((N16/O16-INT(N16/O16))*60)-INT((N16/O16-INT(N16/O16))*60))*60)))</f>
        <v/>
      </c>
      <c r="Q16" s="14"/>
      <c r="R16" t="e">
        <f>IF(N16="","",N16*60/O16)</f>
        <v>#VALUE!</v>
      </c>
    </row>
    <row r="17" spans="1:18" ht="23.25" customHeight="1" thickTop="1" thickBot="1" x14ac:dyDescent="0.25">
      <c r="A17" s="227"/>
      <c r="B17" s="210"/>
      <c r="C17" s="212"/>
      <c r="D17" s="210"/>
      <c r="E17" s="214"/>
      <c r="F17" s="216"/>
      <c r="G17" s="218"/>
      <c r="H17" s="220"/>
      <c r="I17" s="210"/>
      <c r="J17" s="258"/>
      <c r="K17" s="245"/>
      <c r="L17" s="214"/>
      <c r="M17" s="21" t="str">
        <f>IF(M16="","",M15-M16)</f>
        <v/>
      </c>
      <c r="N17" s="22">
        <f>IF(N16="","",$N15-$N16)</f>
        <v>15</v>
      </c>
      <c r="O17" s="50"/>
      <c r="P17" s="49"/>
      <c r="Q17" s="16"/>
    </row>
    <row r="18" spans="1:18" ht="18" customHeight="1" thickTop="1" thickBot="1" x14ac:dyDescent="0.25">
      <c r="A18" s="208"/>
      <c r="B18" s="210"/>
      <c r="C18" s="212"/>
      <c r="D18" s="210"/>
      <c r="E18" s="214"/>
      <c r="F18" s="216"/>
      <c r="G18" s="218" t="str">
        <f>IF(B18="","",ROUND($Q$2+(B18/600)+(F18/5),0))</f>
        <v/>
      </c>
      <c r="H18" s="220" t="e">
        <f t="shared" ref="H18" si="10">C18+DEGREES(ASIN(((E18/$G$6)*SIN(RADIANS(D18-C18)))))</f>
        <v>#VALUE!</v>
      </c>
      <c r="I18" s="210">
        <v>7</v>
      </c>
      <c r="J18" s="258" t="s">
        <v>15</v>
      </c>
      <c r="K18" s="244" t="e">
        <f t="shared" ref="K18" si="11">IF(IF(J18="E",$H18-$I18, $H18+$I18)=0,"",IF(J18="E",$H18-$I18, $H18+$I18))</f>
        <v>#VALUE!</v>
      </c>
      <c r="L18" s="214"/>
      <c r="M18" s="20" t="str">
        <f>IF(O18="","",N18/O18*$L$2)</f>
        <v/>
      </c>
      <c r="N18" s="13">
        <v>15</v>
      </c>
      <c r="O18" s="23" t="str">
        <f>IF(C18="","",G18*SQRT(1-((E18/G18)*SIN(RADIANS(D18-C18)))^2)-E18*COS(RADIANS(D18-C18)))</f>
        <v/>
      </c>
      <c r="P18" s="24" t="str">
        <f>IF(O18="","",CONCATENATE(INT(N18/O18),":",IF(INT((N18/O18-INT(N18/O18))*60)&lt;10,"0",""),INT((N18/O18-INT(N18/O18))*60),":",IF(((((N18/O18-INT(N18/O18))*60)-INT((N18/O18-INT(N18/O18))*60))*60)&lt;10, "0", ""), INT((((N18/O18-INT(N18/O18))*60)-INT((N18/O18-INT(N18/O18))*60))*60)))</f>
        <v/>
      </c>
      <c r="Q18" s="14"/>
      <c r="R18" t="e">
        <f>IF(N18="","",N18*60/O18)</f>
        <v>#VALUE!</v>
      </c>
    </row>
    <row r="19" spans="1:18" ht="26.25" customHeight="1" thickTop="1" thickBot="1" x14ac:dyDescent="0.25">
      <c r="A19" s="227"/>
      <c r="B19" s="210"/>
      <c r="C19" s="212"/>
      <c r="D19" s="210"/>
      <c r="E19" s="214"/>
      <c r="F19" s="216"/>
      <c r="G19" s="218"/>
      <c r="H19" s="220"/>
      <c r="I19" s="210"/>
      <c r="J19" s="258"/>
      <c r="K19" s="245"/>
      <c r="L19" s="214"/>
      <c r="M19" s="21" t="str">
        <f>IF(M18="","",M17-M18)</f>
        <v/>
      </c>
      <c r="N19" s="22">
        <f>IF(N18="","",$N17-$N18)</f>
        <v>0</v>
      </c>
      <c r="O19" s="50"/>
      <c r="P19" s="49"/>
      <c r="Q19" s="16"/>
    </row>
    <row r="20" spans="1:18" ht="18" customHeight="1" thickTop="1" thickBot="1" x14ac:dyDescent="0.25">
      <c r="A20" s="208"/>
      <c r="B20" s="210"/>
      <c r="C20" s="212"/>
      <c r="D20" s="210"/>
      <c r="E20" s="214"/>
      <c r="F20" s="216"/>
      <c r="G20" s="218" t="str">
        <f>IF(B20="","",ROUND($Q$2+(B20/600)+(F20/5),0))</f>
        <v/>
      </c>
      <c r="H20" s="220" t="e">
        <f t="shared" ref="H20" si="12">C20+DEGREES(ASIN(((E20/$G$6)*SIN(RADIANS(D20-C20)))))</f>
        <v>#VALUE!</v>
      </c>
      <c r="I20" s="210"/>
      <c r="J20" s="258"/>
      <c r="K20" s="244" t="e">
        <f t="shared" ref="K20" si="13">IF(IF(J20="E",$H20-$I20, $H20+$I20)=0,"",IF(J20="E",$H20-$I20, $H20+$I20))</f>
        <v>#VALUE!</v>
      </c>
      <c r="L20" s="214"/>
      <c r="M20" s="20" t="str">
        <f>IF(O20="","",N20/O20*$L$2)</f>
        <v/>
      </c>
      <c r="N20" s="13"/>
      <c r="O20" s="23" t="str">
        <f>IF(C20="","",G20*SQRT(1-((E20/G20)*SIN(RADIANS(D20-C20)))^2)-E20*COS(RADIANS(D20-C20)))</f>
        <v/>
      </c>
      <c r="P20" s="24" t="str">
        <f>IF(O20="","",CONCATENATE(INT(N20/O20),":",IF(INT((N20/O20-INT(N20/O20))*60)&lt;10,"0",""),INT((N20/O20-INT(N20/O20))*60),":",IF(((((N20/O20-INT(N20/O20))*60)-INT((N20/O20-INT(N20/O20))*60))*60)&lt;10, "0", ""), INT((((N20/O20-INT(N20/O20))*60)-INT((N20/O20-INT(N20/O20))*60))*60)))</f>
        <v/>
      </c>
      <c r="Q20" s="14"/>
      <c r="R20" t="str">
        <f>IF(N20="","",N20*60/O20)</f>
        <v/>
      </c>
    </row>
    <row r="21" spans="1:18" ht="24" customHeight="1" thickTop="1" thickBot="1" x14ac:dyDescent="0.25">
      <c r="A21" s="227"/>
      <c r="B21" s="210"/>
      <c r="C21" s="212"/>
      <c r="D21" s="210"/>
      <c r="E21" s="214"/>
      <c r="F21" s="216"/>
      <c r="G21" s="218"/>
      <c r="H21" s="220"/>
      <c r="I21" s="210"/>
      <c r="J21" s="258"/>
      <c r="K21" s="245"/>
      <c r="L21" s="214"/>
      <c r="M21" s="21" t="str">
        <f>IF(M20="","",M19-M20)</f>
        <v/>
      </c>
      <c r="N21" s="22" t="str">
        <f>IF(N20="","",$N19-$N20)</f>
        <v/>
      </c>
      <c r="O21" s="50"/>
      <c r="P21" s="49"/>
      <c r="Q21" s="16"/>
    </row>
    <row r="22" spans="1:18" ht="18" customHeight="1" thickTop="1" thickBot="1" x14ac:dyDescent="0.25">
      <c r="A22" s="208"/>
      <c r="B22" s="210"/>
      <c r="C22" s="212"/>
      <c r="D22" s="210"/>
      <c r="E22" s="214"/>
      <c r="F22" s="216"/>
      <c r="G22" s="218" t="str">
        <f>IF(B22="","",ROUND($Q$2+(B22/600)+(F22/5),0))</f>
        <v/>
      </c>
      <c r="H22" s="220" t="e">
        <f t="shared" ref="H22" si="14">C22+DEGREES(ASIN(((E22/$G$6)*SIN(RADIANS(D22-C22)))))</f>
        <v>#VALUE!</v>
      </c>
      <c r="I22" s="210"/>
      <c r="J22" s="258"/>
      <c r="K22" s="244" t="e">
        <f t="shared" ref="K22" si="15">IF(IF(J22="E",$H22-$I22, $H22+$I22)=0,"",IF(J22="E",$H22-$I22, $H22+$I22))</f>
        <v>#VALUE!</v>
      </c>
      <c r="L22" s="214"/>
      <c r="M22" s="20" t="str">
        <f>IF(O22="","",N22/O22*$L$2)</f>
        <v/>
      </c>
      <c r="N22" s="13"/>
      <c r="O22" s="23" t="str">
        <f>IF(C22="","",G22*SQRT(1-((E22/G22)*SIN(RADIANS(D22-C22)))^2)-E22*COS(RADIANS(D22-C22)))</f>
        <v/>
      </c>
      <c r="P22" s="24" t="str">
        <f>IF(O22="","",CONCATENATE(INT(N22/O22),":",IF(INT((N22/O22-INT(N22/O22))*60)&lt;10,"0",""),INT((N22/O22-INT(N22/O22))*60),":",IF(((((N22/O22-INT(N22/O22))*60)-INT((N22/O22-INT(N22/O22))*60))*60)&lt;10, "0", ""), INT((((N22/O22-INT(N22/O22))*60)-INT((N22/O22-INT(N22/O22))*60))*60)))</f>
        <v/>
      </c>
      <c r="Q22" s="14"/>
      <c r="R22" t="str">
        <f>IF(N22="","",N22*60/O22)</f>
        <v/>
      </c>
    </row>
    <row r="23" spans="1:18" ht="23.25" customHeight="1" thickTop="1" thickBot="1" x14ac:dyDescent="0.25">
      <c r="A23" s="227"/>
      <c r="B23" s="210"/>
      <c r="C23" s="212"/>
      <c r="D23" s="210"/>
      <c r="E23" s="214"/>
      <c r="F23" s="216"/>
      <c r="G23" s="218"/>
      <c r="H23" s="220"/>
      <c r="I23" s="210"/>
      <c r="J23" s="258"/>
      <c r="K23" s="245"/>
      <c r="L23" s="214"/>
      <c r="M23" s="21" t="str">
        <f>IF(M22="","",M21-M22)</f>
        <v/>
      </c>
      <c r="N23" s="22" t="str">
        <f>IF(N22="","",$N21-$N22)</f>
        <v/>
      </c>
      <c r="O23" s="50"/>
      <c r="P23" s="49"/>
      <c r="Q23" s="16"/>
    </row>
    <row r="24" spans="1:18" ht="18" customHeight="1" thickTop="1" thickBot="1" x14ac:dyDescent="0.25">
      <c r="A24" s="208"/>
      <c r="B24" s="210"/>
      <c r="C24" s="212"/>
      <c r="D24" s="210"/>
      <c r="E24" s="214"/>
      <c r="F24" s="216"/>
      <c r="G24" s="218" t="str">
        <f>IF(B24="","",ROUND($Q$2+(B24/600)+(F24/5),0))</f>
        <v/>
      </c>
      <c r="H24" s="220" t="e">
        <f t="shared" ref="H24" si="16">C24+DEGREES(ASIN(((E24/$G$6)*SIN(RADIANS(D24-C24)))))</f>
        <v>#VALUE!</v>
      </c>
      <c r="I24" s="210"/>
      <c r="J24" s="258"/>
      <c r="K24" s="244" t="e">
        <f t="shared" ref="K24" si="17">IF(IF(J24="E",$H24-$I24, $H24+$I24)=0,"",IF(J24="E",$H24-$I24, $H24+$I24))</f>
        <v>#VALUE!</v>
      </c>
      <c r="L24" s="214"/>
      <c r="M24" s="20" t="str">
        <f>IF(O24="","",N24/O24*$L$2)</f>
        <v/>
      </c>
      <c r="N24" s="13"/>
      <c r="O24" s="23" t="str">
        <f>IF(C24="","",G24*SQRT(1-((E24/G24)*SIN(RADIANS(D24-C24)))^2)-E24*COS(RADIANS(D24-C24)))</f>
        <v/>
      </c>
      <c r="P24" s="24" t="str">
        <f>IF(O24="","",CONCATENATE(INT(N24/O24),":",IF(INT((N24/O24-INT(N24/O24))*60)&lt;10,"0",""),INT((N24/O24-INT(N24/O24))*60),":",IF(((((N24/O24-INT(N24/O24))*60)-INT((N24/O24-INT(N24/O24))*60))*60)&lt;10, "0", ""), INT((((N24/O24-INT(N24/O24))*60)-INT((N24/O24-INT(N24/O24))*60))*60)))</f>
        <v/>
      </c>
      <c r="Q24" s="14"/>
      <c r="R24" t="str">
        <f>IF(N24="","",N24*60/O24)</f>
        <v/>
      </c>
    </row>
    <row r="25" spans="1:18" ht="21.75" customHeight="1" thickTop="1" thickBot="1" x14ac:dyDescent="0.25">
      <c r="A25" s="227"/>
      <c r="B25" s="210"/>
      <c r="C25" s="212"/>
      <c r="D25" s="210"/>
      <c r="E25" s="214"/>
      <c r="F25" s="216"/>
      <c r="G25" s="218"/>
      <c r="H25" s="220"/>
      <c r="I25" s="210"/>
      <c r="J25" s="258"/>
      <c r="K25" s="245"/>
      <c r="L25" s="214"/>
      <c r="M25" s="21" t="str">
        <f>IF(M24="","",M23-M24)</f>
        <v/>
      </c>
      <c r="N25" s="22" t="str">
        <f>IF(N24="","",$N23-$N24)</f>
        <v/>
      </c>
      <c r="O25" s="50"/>
      <c r="P25" s="49"/>
      <c r="Q25" s="16"/>
    </row>
    <row r="26" spans="1:18" ht="18" customHeight="1" thickTop="1" thickBot="1" x14ac:dyDescent="0.25">
      <c r="A26" s="208"/>
      <c r="B26" s="210"/>
      <c r="C26" s="212"/>
      <c r="D26" s="210"/>
      <c r="E26" s="214"/>
      <c r="F26" s="216"/>
      <c r="G26" s="218" t="str">
        <f>IF(B26="","",ROUND($Q$2+(B26/600)+(F26/5),0))</f>
        <v/>
      </c>
      <c r="H26" s="220" t="e">
        <f t="shared" ref="H26" si="18">C26+DEGREES(ASIN(((E26/$G$6)*SIN(RADIANS(D26-C26)))))</f>
        <v>#VALUE!</v>
      </c>
      <c r="I26" s="210"/>
      <c r="J26" s="258"/>
      <c r="K26" s="244" t="e">
        <f t="shared" ref="K26" si="19">IF(IF(J26="E",$H26-$I26, $H26+$I26)=0,"",IF(J26="E",$H26-$I26, $H26+$I26))</f>
        <v>#VALUE!</v>
      </c>
      <c r="L26" s="214"/>
      <c r="M26" s="20" t="str">
        <f>IF(O26="","",N26/O26*$L$2)</f>
        <v/>
      </c>
      <c r="N26" s="13"/>
      <c r="O26" s="23" t="str">
        <f>IF(C26="","",G26*SQRT(1-((E26/G26)*SIN(RADIANS(D26-C26)))^2)-E26*COS(RADIANS(D26-C26)))</f>
        <v/>
      </c>
      <c r="P26" s="24" t="str">
        <f>IF(O26="","",CONCATENATE(INT(N26/O26),":",IF(INT((N26/O26-INT(N26/O26))*60)&lt;10,"0",""),INT((N26/O26-INT(N26/O26))*60),":",IF(((((N26/O26-INT(N26/O26))*60)-INT((N26/O26-INT(N26/O26))*60))*60)&lt;10, "0", ""), INT((((N26/O26-INT(N26/O26))*60)-INT((N26/O26-INT(N26/O26))*60))*60)))</f>
        <v/>
      </c>
      <c r="Q26" s="14"/>
      <c r="R26" t="str">
        <f>IF(N26="","",N26*60/O26)</f>
        <v/>
      </c>
    </row>
    <row r="27" spans="1:18" ht="24.75" customHeight="1" thickTop="1" thickBot="1" x14ac:dyDescent="0.25">
      <c r="A27" s="227"/>
      <c r="B27" s="210"/>
      <c r="C27" s="212"/>
      <c r="D27" s="210"/>
      <c r="E27" s="214"/>
      <c r="F27" s="216"/>
      <c r="G27" s="218"/>
      <c r="H27" s="220"/>
      <c r="I27" s="210"/>
      <c r="J27" s="258"/>
      <c r="K27" s="245"/>
      <c r="L27" s="214"/>
      <c r="M27" s="21" t="str">
        <f>IF(M26="","",M25-M26)</f>
        <v/>
      </c>
      <c r="N27" s="22" t="str">
        <f>IF(N26="","",$N25-$N26)</f>
        <v/>
      </c>
      <c r="O27" s="50"/>
      <c r="P27" s="49"/>
      <c r="Q27" s="16"/>
    </row>
    <row r="28" spans="1:18" ht="18" customHeight="1" thickTop="1" thickBot="1" x14ac:dyDescent="0.25">
      <c r="A28" s="208"/>
      <c r="B28" s="210"/>
      <c r="C28" s="212"/>
      <c r="D28" s="210"/>
      <c r="E28" s="214"/>
      <c r="F28" s="216"/>
      <c r="G28" s="218" t="str">
        <f>IF(B28="","",ROUND($Q$2+(B28/600)+(F28/5),0))</f>
        <v/>
      </c>
      <c r="H28" s="220" t="e">
        <f t="shared" ref="H28" si="20">C28+DEGREES(ASIN(((E28/$G$6)*SIN(RADIANS(D28-C28)))))</f>
        <v>#VALUE!</v>
      </c>
      <c r="I28" s="210"/>
      <c r="J28" s="258"/>
      <c r="K28" s="244" t="e">
        <f t="shared" ref="K28" si="21">IF(IF(J28="E",$H28-$I28, $H28+$I28)=0,"",IF(J28="E",$H28-$I28, $H28+$I28))</f>
        <v>#VALUE!</v>
      </c>
      <c r="L28" s="214"/>
      <c r="M28" s="20" t="str">
        <f>IF(O28="","",N28/O28*$L$2)</f>
        <v/>
      </c>
      <c r="N28" s="17"/>
      <c r="O28" s="23" t="str">
        <f>IF(C28="","",G28*SQRT(1-((E28/G28)*SIN(RADIANS(D28-C28)))^2)-E28*COS(RADIANS(D28-C28)))</f>
        <v/>
      </c>
      <c r="P28" s="24" t="str">
        <f>IF(O28="","",CONCATENATE(INT(N28/O28),":",IF(INT((N28/O28-INT(N28/O28))*60)&lt;10,"0",""),INT((N28/O28-INT(N28/O28))*60),":",IF(((((N28/O28-INT(N28/O28))*60)-INT((N28/O28-INT(N28/O28))*60))*60)&lt;10, "0", ""), INT((((N28/O28-INT(N28/O28))*60)-INT((N28/O28-INT(N28/O28))*60))*60)))</f>
        <v/>
      </c>
      <c r="Q28" s="18"/>
      <c r="R28" t="str">
        <f>IF(N28="","",N28*60/O28)</f>
        <v/>
      </c>
    </row>
    <row r="29" spans="1:18" ht="24.75" customHeight="1" thickTop="1" thickBot="1" x14ac:dyDescent="0.25">
      <c r="A29" s="227"/>
      <c r="B29" s="230"/>
      <c r="C29" s="234"/>
      <c r="D29" s="230"/>
      <c r="E29" s="235"/>
      <c r="F29" s="231"/>
      <c r="G29" s="228"/>
      <c r="H29" s="229"/>
      <c r="I29" s="230"/>
      <c r="J29" s="254"/>
      <c r="K29" s="255"/>
      <c r="L29" s="235"/>
      <c r="M29" s="21" t="str">
        <f>IF(M28="","",M27-M28)</f>
        <v/>
      </c>
      <c r="N29" s="22" t="str">
        <f>IF(N28="","",$N27-$N28)</f>
        <v/>
      </c>
      <c r="O29" s="50"/>
      <c r="P29" s="49"/>
      <c r="Q29" s="16"/>
    </row>
    <row r="30" spans="1:18" ht="14.25" thickTop="1" thickBot="1" x14ac:dyDescent="0.25">
      <c r="A30" s="208"/>
      <c r="B30" s="69"/>
      <c r="C30" s="70"/>
      <c r="D30" s="70"/>
      <c r="E30" s="70"/>
      <c r="F30" s="70"/>
      <c r="G30" s="70"/>
      <c r="H30" s="70"/>
      <c r="I30" s="70"/>
      <c r="J30" s="70"/>
      <c r="K30" s="71"/>
      <c r="L30" s="71"/>
      <c r="M30" s="71"/>
      <c r="N30" s="72"/>
      <c r="O30" s="71"/>
      <c r="P30" s="71"/>
      <c r="Q30" s="73"/>
    </row>
    <row r="31" spans="1:18" ht="13.5" thickTop="1" x14ac:dyDescent="0.2">
      <c r="N31" s="2"/>
    </row>
    <row r="38" spans="1:10" x14ac:dyDescent="0.2">
      <c r="A38"/>
      <c r="B38"/>
      <c r="C38"/>
      <c r="D38"/>
      <c r="E38"/>
      <c r="F38"/>
      <c r="G38"/>
      <c r="H38"/>
      <c r="I38"/>
      <c r="J38"/>
    </row>
    <row r="39" spans="1:10" ht="13.5" customHeight="1" x14ac:dyDescent="0.2">
      <c r="A39"/>
      <c r="B39"/>
      <c r="C39"/>
      <c r="D39"/>
      <c r="E39"/>
      <c r="F39"/>
      <c r="G39"/>
      <c r="H39"/>
      <c r="I39"/>
      <c r="J39"/>
    </row>
    <row r="40" spans="1:10" ht="13.5" customHeight="1" x14ac:dyDescent="0.2">
      <c r="A40"/>
      <c r="B40"/>
      <c r="C40"/>
      <c r="D40"/>
      <c r="E40"/>
      <c r="F40"/>
      <c r="G40"/>
      <c r="H40"/>
      <c r="I40"/>
      <c r="J40"/>
    </row>
    <row r="41" spans="1:10" ht="13.5" customHeight="1" x14ac:dyDescent="0.2">
      <c r="A41"/>
      <c r="B41"/>
      <c r="C41"/>
      <c r="D41"/>
      <c r="E41"/>
      <c r="F41"/>
      <c r="G41"/>
      <c r="H41"/>
      <c r="I41"/>
      <c r="J41"/>
    </row>
    <row r="42" spans="1:10" ht="13.5" customHeight="1" x14ac:dyDescent="0.2">
      <c r="A42"/>
      <c r="B42"/>
      <c r="C42"/>
      <c r="D42"/>
      <c r="E42"/>
      <c r="F42"/>
      <c r="G42"/>
      <c r="H42"/>
      <c r="I42"/>
      <c r="J42"/>
    </row>
    <row r="43" spans="1:10" ht="13.5" customHeight="1" x14ac:dyDescent="0.2">
      <c r="A43"/>
      <c r="B43"/>
      <c r="C43"/>
      <c r="D43"/>
      <c r="E43"/>
      <c r="F43"/>
      <c r="G43"/>
      <c r="H43"/>
      <c r="I43"/>
      <c r="J43"/>
    </row>
    <row r="44" spans="1:10" ht="13.5" customHeight="1" x14ac:dyDescent="0.2">
      <c r="A44"/>
      <c r="B44"/>
      <c r="C44"/>
      <c r="D44"/>
      <c r="E44"/>
      <c r="F44"/>
      <c r="G44"/>
      <c r="H44"/>
      <c r="I44"/>
      <c r="J44"/>
    </row>
    <row r="45" spans="1:10" ht="13.5" customHeight="1" x14ac:dyDescent="0.2">
      <c r="A45"/>
      <c r="B45"/>
      <c r="C45"/>
      <c r="D45"/>
      <c r="E45"/>
      <c r="F45"/>
      <c r="G45"/>
      <c r="H45"/>
      <c r="I45"/>
      <c r="J45"/>
    </row>
    <row r="46" spans="1:10" ht="13.5" customHeight="1" x14ac:dyDescent="0.2">
      <c r="A46"/>
      <c r="B46"/>
      <c r="C46"/>
      <c r="D46"/>
      <c r="E46"/>
      <c r="F46"/>
      <c r="G46"/>
      <c r="H46"/>
      <c r="I46"/>
      <c r="J46"/>
    </row>
    <row r="47" spans="1:10" x14ac:dyDescent="0.2">
      <c r="A47"/>
      <c r="B47"/>
      <c r="C47"/>
      <c r="D47"/>
      <c r="E47"/>
      <c r="F47"/>
      <c r="G47"/>
      <c r="H47"/>
      <c r="I47"/>
      <c r="J47"/>
    </row>
    <row r="48" spans="1:10" ht="13.5" thickBot="1" x14ac:dyDescent="0.25"/>
    <row r="49" spans="2:15" ht="13.5" customHeight="1" thickTop="1" x14ac:dyDescent="0.2">
      <c r="B49" s="209">
        <v>4500</v>
      </c>
      <c r="C49" s="211">
        <v>360</v>
      </c>
      <c r="D49" s="209">
        <v>360</v>
      </c>
      <c r="E49" s="213">
        <v>15</v>
      </c>
      <c r="F49" s="215">
        <v>6</v>
      </c>
      <c r="G49" s="217">
        <f>IF(B49="","",ROUND($Q$2+(B49/600)+(F49/5),0))</f>
        <v>110</v>
      </c>
      <c r="H49" s="219" t="e">
        <f>C49+DEGREES(ASIN(((E49/$G$6)*SIN(RADIANS(D49-C49)))))</f>
        <v>#VALUE!</v>
      </c>
      <c r="I49" s="209">
        <v>8</v>
      </c>
      <c r="J49" s="259" t="s">
        <v>15</v>
      </c>
      <c r="K49" s="244" t="e">
        <f>IF(IF(J49="E",$H49-$I49, $H49+$I49)=0,"",IF(J49="E",$H49-$I49, $H49+$I49))</f>
        <v>#VALUE!</v>
      </c>
      <c r="L49" s="213"/>
      <c r="M49" s="20">
        <f>IF(J62="","",N49/J62*$L$2)</f>
        <v>0.89473684210526305</v>
      </c>
      <c r="N49" s="13">
        <v>10</v>
      </c>
      <c r="O49" s="76"/>
    </row>
    <row r="50" spans="2:15" ht="13.5" customHeight="1" thickBot="1" x14ac:dyDescent="0.25">
      <c r="B50" s="210"/>
      <c r="C50" s="212"/>
      <c r="D50" s="210"/>
      <c r="E50" s="214"/>
      <c r="F50" s="216"/>
      <c r="G50" s="218"/>
      <c r="H50" s="220"/>
      <c r="I50" s="210"/>
      <c r="J50" s="253"/>
      <c r="K50" s="245"/>
      <c r="L50" s="214"/>
      <c r="M50" s="21">
        <f>IF(M49="","",$M$2-$M49)</f>
        <v>32.10526315789474</v>
      </c>
      <c r="N50" s="21">
        <f>$N45-$N49</f>
        <v>-10</v>
      </c>
      <c r="O50" s="77"/>
    </row>
    <row r="51" spans="2:15" ht="13.5" customHeight="1" thickTop="1" x14ac:dyDescent="0.2">
      <c r="B51" s="210">
        <v>4500</v>
      </c>
      <c r="C51" s="212">
        <v>90</v>
      </c>
      <c r="D51" s="248">
        <v>360</v>
      </c>
      <c r="E51" s="246">
        <v>15</v>
      </c>
      <c r="F51" s="251">
        <v>6</v>
      </c>
      <c r="G51" s="218">
        <f>IF(B51="","",ROUND($Q$2+(B51/600)+(F51/5),0))</f>
        <v>110</v>
      </c>
      <c r="H51" s="220" t="e">
        <f t="shared" ref="H51" si="22">C51+DEGREES(ASIN(((E51/$G$6)*SIN(RADIANS(D51-C51)))))</f>
        <v>#VALUE!</v>
      </c>
      <c r="I51" s="210">
        <v>8</v>
      </c>
      <c r="J51" s="253" t="s">
        <v>24</v>
      </c>
      <c r="K51" s="244" t="e">
        <f t="shared" ref="K51" si="23">IF(IF(J51="E",$H51-$I51, $H51+$I51)=0,"",IF(J51="E",$H51-$I51, $H51+$I51))</f>
        <v>#VALUE!</v>
      </c>
      <c r="L51" s="246"/>
      <c r="M51" s="20">
        <f>IF(K65="","",N51/K65*$L$2)</f>
        <v>1.0140175437078831</v>
      </c>
      <c r="N51" s="13">
        <v>13</v>
      </c>
      <c r="O51" s="78"/>
    </row>
    <row r="52" spans="2:15" ht="13.5" customHeight="1" thickBot="1" x14ac:dyDescent="0.25">
      <c r="B52" s="210"/>
      <c r="C52" s="212"/>
      <c r="D52" s="256"/>
      <c r="E52" s="247"/>
      <c r="F52" s="257"/>
      <c r="G52" s="218"/>
      <c r="H52" s="220"/>
      <c r="I52" s="210"/>
      <c r="J52" s="258"/>
      <c r="K52" s="245"/>
      <c r="L52" s="247"/>
      <c r="M52" s="21">
        <f>IF(M51="","",$M$2-$M51)</f>
        <v>31.985982456292117</v>
      </c>
      <c r="N52" s="22">
        <f>IF(N51="","",$N50-$N51)</f>
        <v>-23</v>
      </c>
      <c r="O52" s="79"/>
    </row>
    <row r="53" spans="2:15" ht="13.5" customHeight="1" thickTop="1" x14ac:dyDescent="0.2">
      <c r="B53" s="210">
        <v>4500</v>
      </c>
      <c r="C53" s="212">
        <v>180</v>
      </c>
      <c r="D53" s="248">
        <v>360</v>
      </c>
      <c r="E53" s="246">
        <v>15</v>
      </c>
      <c r="F53" s="251">
        <v>6</v>
      </c>
      <c r="G53" s="218">
        <f>IF(B53="","",ROUND($Q$2+(B53/600)+(F53/5),0))</f>
        <v>110</v>
      </c>
      <c r="H53" s="220" t="e">
        <f t="shared" ref="H53" si="24">C53+DEGREES(ASIN(((E53/$G$6)*SIN(RADIANS(D53-C53)))))</f>
        <v>#VALUE!</v>
      </c>
      <c r="I53" s="210">
        <v>8</v>
      </c>
      <c r="J53" s="253" t="s">
        <v>15</v>
      </c>
      <c r="K53" s="244" t="e">
        <f t="shared" ref="K53" si="25">IF(IF(J53="E",$H53-$I53, $H53+$I53)=0,"",IF(J53="E",$H53-$I53, $H53+$I53))</f>
        <v>#VALUE!</v>
      </c>
      <c r="L53" s="246"/>
      <c r="M53" s="20">
        <f>IF(J68="","",N53/J68*$L$2)</f>
        <v>0.54400000000000004</v>
      </c>
      <c r="N53" s="13">
        <v>8</v>
      </c>
      <c r="O53" s="78"/>
    </row>
    <row r="54" spans="2:15" ht="13.5" customHeight="1" thickBot="1" x14ac:dyDescent="0.25">
      <c r="B54" s="210"/>
      <c r="C54" s="212"/>
      <c r="D54" s="256"/>
      <c r="E54" s="247"/>
      <c r="F54" s="257"/>
      <c r="G54" s="218"/>
      <c r="H54" s="220"/>
      <c r="I54" s="210"/>
      <c r="J54" s="258"/>
      <c r="K54" s="245"/>
      <c r="L54" s="247"/>
      <c r="M54" s="21">
        <f>IF(M53="","",$M$2-$M53)</f>
        <v>32.456000000000003</v>
      </c>
      <c r="N54" s="22">
        <f>IF(N53="","",$N52-$N53)</f>
        <v>-31</v>
      </c>
      <c r="O54" s="79"/>
    </row>
    <row r="55" spans="2:15" ht="13.5" customHeight="1" thickTop="1" x14ac:dyDescent="0.2">
      <c r="B55" s="210">
        <v>4500</v>
      </c>
      <c r="C55" s="212">
        <v>270</v>
      </c>
      <c r="D55" s="248">
        <v>360</v>
      </c>
      <c r="E55" s="246">
        <v>15</v>
      </c>
      <c r="F55" s="251">
        <v>6</v>
      </c>
      <c r="G55" s="218">
        <f>IF(B55="","",ROUND($Q$2+(B55/600)+(F55/5),0))</f>
        <v>110</v>
      </c>
      <c r="H55" s="220" t="e">
        <f t="shared" ref="H55" si="26">C55+DEGREES(ASIN(((E55/$G$6)*SIN(RADIANS(D55-C55)))))</f>
        <v>#VALUE!</v>
      </c>
      <c r="I55" s="210">
        <v>8</v>
      </c>
      <c r="J55" s="253" t="s">
        <v>15</v>
      </c>
      <c r="K55" s="244" t="e">
        <f t="shared" ref="K55" si="27">IF(IF(J55="E",$H55-$I55, $H55+$I55)=0,"",IF(J55="E",$H55-$I55, $H55+$I55))</f>
        <v>#VALUE!</v>
      </c>
      <c r="L55" s="246"/>
      <c r="M55" s="20">
        <f>IF(I65="","",N55/I65*$L$2)</f>
        <v>1.0920188932238739</v>
      </c>
      <c r="N55" s="13">
        <v>14</v>
      </c>
      <c r="O55" s="78"/>
    </row>
    <row r="56" spans="2:15" ht="13.5" customHeight="1" thickBot="1" x14ac:dyDescent="0.25">
      <c r="B56" s="230"/>
      <c r="C56" s="234"/>
      <c r="D56" s="249"/>
      <c r="E56" s="250"/>
      <c r="F56" s="252"/>
      <c r="G56" s="228"/>
      <c r="H56" s="229"/>
      <c r="I56" s="230"/>
      <c r="J56" s="254"/>
      <c r="K56" s="255"/>
      <c r="L56" s="250"/>
      <c r="M56" s="22">
        <f>IF(M55="","",$M$2-$M55)</f>
        <v>31.907981106776127</v>
      </c>
      <c r="N56" s="22">
        <f>IF(N55="","",$N54-$N55)</f>
        <v>-45</v>
      </c>
      <c r="O56" s="79"/>
    </row>
    <row r="57" spans="2:15" ht="13.5" customHeight="1" thickTop="1" x14ac:dyDescent="0.2"/>
    <row r="58" spans="2:15" ht="13.5" customHeight="1" x14ac:dyDescent="0.2"/>
    <row r="59" spans="2:15" ht="12.75" customHeight="1" x14ac:dyDescent="0.2"/>
    <row r="61" spans="2:15" ht="13.5" thickBot="1" x14ac:dyDescent="0.25">
      <c r="J61" s="75" t="s">
        <v>85</v>
      </c>
    </row>
    <row r="62" spans="2:15" ht="13.5" customHeight="1" thickTop="1" thickBot="1" x14ac:dyDescent="0.25">
      <c r="J62" s="74">
        <f>IF(C49="","",G49*SQRT(1-((E49/G49)*SIN(RADIANS(D49-C49)))^2)-E49*COS(RADIANS(D49-C49)))</f>
        <v>95</v>
      </c>
    </row>
    <row r="63" spans="2:15" ht="12.75" customHeight="1" thickTop="1" x14ac:dyDescent="0.2">
      <c r="J63"/>
    </row>
    <row r="64" spans="2:15" ht="13.5" thickBot="1" x14ac:dyDescent="0.25">
      <c r="J64"/>
    </row>
    <row r="65" spans="8:12" ht="14.25" thickTop="1" thickBot="1" x14ac:dyDescent="0.25">
      <c r="H65" s="75" t="s">
        <v>24</v>
      </c>
      <c r="I65" s="74">
        <f>IF(C55="","",G55*SQRT(1-((E55/G55)*SIN(RADIANS(D55-C55)))^2)-E55*COS(RADIANS(D55-C55)))</f>
        <v>108.97247358851683</v>
      </c>
      <c r="J65"/>
      <c r="K65" s="74">
        <f>IF(C51="","",G51*SQRT(1-((E51/G51)*SIN(RADIANS(D51-C51)))^2)-E51*COS(RADIANS(D51-C51)))</f>
        <v>108.97247358851683</v>
      </c>
      <c r="L65" s="75" t="s">
        <v>86</v>
      </c>
    </row>
    <row r="66" spans="8:12" ht="13.5" thickTop="1" x14ac:dyDescent="0.2">
      <c r="J66"/>
    </row>
    <row r="67" spans="8:12" ht="13.5" thickBot="1" x14ac:dyDescent="0.25">
      <c r="J67"/>
    </row>
    <row r="68" spans="8:12" ht="14.25" thickTop="1" thickBot="1" x14ac:dyDescent="0.25">
      <c r="J68" s="74">
        <f>IF(C53="","",G53*SQRT(1-((E53/G53)*SIN(RADIANS(D53-C53)))^2)-E53*COS(RADIANS(D53-C53)))</f>
        <v>125</v>
      </c>
    </row>
    <row r="69" spans="8:12" ht="13.5" thickTop="1" x14ac:dyDescent="0.2">
      <c r="J69" s="75" t="s">
        <v>87</v>
      </c>
    </row>
  </sheetData>
  <sheetProtection sheet="1" objects="1" scenarios="1" selectLockedCells="1"/>
  <mergeCells count="193">
    <mergeCell ref="D4:F4"/>
    <mergeCell ref="I4:J4"/>
    <mergeCell ref="K4:K5"/>
    <mergeCell ref="L4:L5"/>
    <mergeCell ref="A5:A6"/>
    <mergeCell ref="B6:B7"/>
    <mergeCell ref="C6:C7"/>
    <mergeCell ref="D6:D7"/>
    <mergeCell ref="E6:E7"/>
    <mergeCell ref="F6:F7"/>
    <mergeCell ref="G8:G9"/>
    <mergeCell ref="H8:H9"/>
    <mergeCell ref="I8:I9"/>
    <mergeCell ref="J8:J9"/>
    <mergeCell ref="K8:K9"/>
    <mergeCell ref="L8:L9"/>
    <mergeCell ref="A7:A8"/>
    <mergeCell ref="B8:B9"/>
    <mergeCell ref="C8:C9"/>
    <mergeCell ref="D8:D9"/>
    <mergeCell ref="E8:E9"/>
    <mergeCell ref="F8:F9"/>
    <mergeCell ref="A9:A10"/>
    <mergeCell ref="B10:B11"/>
    <mergeCell ref="C10:C11"/>
    <mergeCell ref="D10:D11"/>
    <mergeCell ref="G6:G7"/>
    <mergeCell ref="H6:H7"/>
    <mergeCell ref="I6:I7"/>
    <mergeCell ref="J6:J7"/>
    <mergeCell ref="K6:K7"/>
    <mergeCell ref="L6:L7"/>
    <mergeCell ref="K10:K11"/>
    <mergeCell ref="L10:L11"/>
    <mergeCell ref="I10:I11"/>
    <mergeCell ref="J10:J11"/>
    <mergeCell ref="I12:I13"/>
    <mergeCell ref="J12:J13"/>
    <mergeCell ref="K12:K13"/>
    <mergeCell ref="L12:L13"/>
    <mergeCell ref="A13:A14"/>
    <mergeCell ref="B14:B15"/>
    <mergeCell ref="C14:C15"/>
    <mergeCell ref="D14:D15"/>
    <mergeCell ref="E14:E15"/>
    <mergeCell ref="F14:F15"/>
    <mergeCell ref="A11:A12"/>
    <mergeCell ref="B12:B13"/>
    <mergeCell ref="C12:C13"/>
    <mergeCell ref="D12:D13"/>
    <mergeCell ref="E12:E13"/>
    <mergeCell ref="F12:F13"/>
    <mergeCell ref="G12:G13"/>
    <mergeCell ref="H12:H13"/>
    <mergeCell ref="E10:E11"/>
    <mergeCell ref="F10:F11"/>
    <mergeCell ref="G10:G11"/>
    <mergeCell ref="H10:H11"/>
    <mergeCell ref="G16:G17"/>
    <mergeCell ref="H16:H17"/>
    <mergeCell ref="I16:I17"/>
    <mergeCell ref="J16:J17"/>
    <mergeCell ref="K16:K17"/>
    <mergeCell ref="L16:L17"/>
    <mergeCell ref="A15:A16"/>
    <mergeCell ref="B16:B17"/>
    <mergeCell ref="C16:C17"/>
    <mergeCell ref="D16:D17"/>
    <mergeCell ref="E16:E17"/>
    <mergeCell ref="F16:F17"/>
    <mergeCell ref="A17:A18"/>
    <mergeCell ref="B18:B19"/>
    <mergeCell ref="C18:C19"/>
    <mergeCell ref="D18:D19"/>
    <mergeCell ref="G14:G15"/>
    <mergeCell ref="H14:H15"/>
    <mergeCell ref="I14:I15"/>
    <mergeCell ref="J14:J15"/>
    <mergeCell ref="K14:K15"/>
    <mergeCell ref="L14:L15"/>
    <mergeCell ref="K18:K19"/>
    <mergeCell ref="L18:L19"/>
    <mergeCell ref="I18:I19"/>
    <mergeCell ref="J18:J19"/>
    <mergeCell ref="I20:I21"/>
    <mergeCell ref="J20:J21"/>
    <mergeCell ref="K20:K21"/>
    <mergeCell ref="L20:L21"/>
    <mergeCell ref="A21:A22"/>
    <mergeCell ref="B22:B23"/>
    <mergeCell ref="C22:C23"/>
    <mergeCell ref="D22:D23"/>
    <mergeCell ref="E22:E23"/>
    <mergeCell ref="F22:F23"/>
    <mergeCell ref="A19:A20"/>
    <mergeCell ref="B20:B21"/>
    <mergeCell ref="C20:C21"/>
    <mergeCell ref="D20:D21"/>
    <mergeCell ref="E20:E21"/>
    <mergeCell ref="F20:F21"/>
    <mergeCell ref="G20:G21"/>
    <mergeCell ref="H20:H21"/>
    <mergeCell ref="E18:E19"/>
    <mergeCell ref="F18:F19"/>
    <mergeCell ref="G18:G19"/>
    <mergeCell ref="H18:H19"/>
    <mergeCell ref="G24:G25"/>
    <mergeCell ref="H24:H25"/>
    <mergeCell ref="I24:I25"/>
    <mergeCell ref="J24:J25"/>
    <mergeCell ref="K24:K25"/>
    <mergeCell ref="L24:L25"/>
    <mergeCell ref="A23:A24"/>
    <mergeCell ref="B24:B25"/>
    <mergeCell ref="C24:C25"/>
    <mergeCell ref="D24:D25"/>
    <mergeCell ref="E24:E25"/>
    <mergeCell ref="F24:F25"/>
    <mergeCell ref="A25:A26"/>
    <mergeCell ref="B26:B27"/>
    <mergeCell ref="C26:C27"/>
    <mergeCell ref="D26:D27"/>
    <mergeCell ref="G22:G23"/>
    <mergeCell ref="H22:H23"/>
    <mergeCell ref="I22:I23"/>
    <mergeCell ref="J22:J23"/>
    <mergeCell ref="K22:K23"/>
    <mergeCell ref="L22:L23"/>
    <mergeCell ref="A29:A30"/>
    <mergeCell ref="B49:B50"/>
    <mergeCell ref="C49:C50"/>
    <mergeCell ref="D49:D50"/>
    <mergeCell ref="E49:E50"/>
    <mergeCell ref="F49:F50"/>
    <mergeCell ref="K26:K27"/>
    <mergeCell ref="L26:L27"/>
    <mergeCell ref="A27:A28"/>
    <mergeCell ref="B28:B29"/>
    <mergeCell ref="C28:C29"/>
    <mergeCell ref="D28:D29"/>
    <mergeCell ref="E28:E29"/>
    <mergeCell ref="F28:F29"/>
    <mergeCell ref="G28:G29"/>
    <mergeCell ref="H28:H29"/>
    <mergeCell ref="E26:E27"/>
    <mergeCell ref="F26:F27"/>
    <mergeCell ref="G26:G27"/>
    <mergeCell ref="H26:H27"/>
    <mergeCell ref="I26:I27"/>
    <mergeCell ref="J26:J27"/>
    <mergeCell ref="G49:G50"/>
    <mergeCell ref="H49:H50"/>
    <mergeCell ref="I28:I29"/>
    <mergeCell ref="J28:J29"/>
    <mergeCell ref="K28:K29"/>
    <mergeCell ref="L28:L29"/>
    <mergeCell ref="B53:B54"/>
    <mergeCell ref="C53:C54"/>
    <mergeCell ref="D53:D54"/>
    <mergeCell ref="E53:E54"/>
    <mergeCell ref="F53:F54"/>
    <mergeCell ref="B51:B52"/>
    <mergeCell ref="C51:C52"/>
    <mergeCell ref="D51:D52"/>
    <mergeCell ref="E51:E52"/>
    <mergeCell ref="F51:F52"/>
    <mergeCell ref="G53:G54"/>
    <mergeCell ref="H53:H54"/>
    <mergeCell ref="I53:I54"/>
    <mergeCell ref="J53:J54"/>
    <mergeCell ref="K53:K54"/>
    <mergeCell ref="L53:L54"/>
    <mergeCell ref="K51:K52"/>
    <mergeCell ref="L51:L52"/>
    <mergeCell ref="G51:G52"/>
    <mergeCell ref="H55:H56"/>
    <mergeCell ref="I55:I56"/>
    <mergeCell ref="J55:J56"/>
    <mergeCell ref="K55:K56"/>
    <mergeCell ref="L55:L56"/>
    <mergeCell ref="I49:I50"/>
    <mergeCell ref="J49:J50"/>
    <mergeCell ref="K49:K50"/>
    <mergeCell ref="L49:L50"/>
    <mergeCell ref="B55:B56"/>
    <mergeCell ref="C55:C56"/>
    <mergeCell ref="D55:D56"/>
    <mergeCell ref="E55:E56"/>
    <mergeCell ref="F55:F56"/>
    <mergeCell ref="G55:G56"/>
    <mergeCell ref="H51:H52"/>
    <mergeCell ref="I51:I52"/>
    <mergeCell ref="J51:J52"/>
  </mergeCells>
  <pageMargins left="0.75" right="0.75" top="1" bottom="1" header="0.5" footer="0.5"/>
  <pageSetup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="85" zoomScaleNormal="85" workbookViewId="0">
      <selection activeCell="A11" sqref="A11:A12"/>
    </sheetView>
  </sheetViews>
  <sheetFormatPr defaultRowHeight="12.75" x14ac:dyDescent="0.2"/>
  <cols>
    <col min="1" max="1" width="19.85546875" style="1" customWidth="1"/>
    <col min="2" max="2" width="13.5703125" style="1" customWidth="1"/>
    <col min="3" max="3" width="9.140625" style="5"/>
    <col min="4" max="4" width="8.140625" style="5" customWidth="1"/>
    <col min="5" max="7" width="6.7109375" style="5" customWidth="1"/>
    <col min="8" max="8" width="11.28515625" style="5" customWidth="1"/>
    <col min="9" max="9" width="8.42578125" style="5" customWidth="1"/>
    <col min="10" max="10" width="8" style="5" customWidth="1"/>
    <col min="11" max="11" width="8.7109375" customWidth="1"/>
    <col min="12" max="12" width="10.42578125" customWidth="1"/>
    <col min="13" max="13" width="8.42578125" customWidth="1"/>
    <col min="14" max="15" width="8.5703125" customWidth="1"/>
    <col min="16" max="16" width="9.7109375" customWidth="1"/>
    <col min="18" max="18" width="11.28515625" hidden="1" customWidth="1"/>
  </cols>
  <sheetData>
    <row r="1" spans="1:18" ht="27" customHeight="1" thickTop="1" thickBot="1" x14ac:dyDescent="0.25">
      <c r="A1" s="7"/>
      <c r="B1" s="7"/>
      <c r="C1" s="4"/>
      <c r="D1" s="4"/>
      <c r="E1" s="4"/>
      <c r="F1" s="4"/>
      <c r="G1" s="4"/>
      <c r="H1" s="4"/>
      <c r="I1" s="4"/>
      <c r="J1" s="4"/>
      <c r="L1" s="8" t="s">
        <v>11</v>
      </c>
      <c r="M1" s="9" t="s">
        <v>2</v>
      </c>
      <c r="N1" s="10" t="s">
        <v>14</v>
      </c>
      <c r="O1" s="10" t="s">
        <v>5</v>
      </c>
      <c r="P1" s="10" t="s">
        <v>6</v>
      </c>
      <c r="Q1" s="43" t="s">
        <v>21</v>
      </c>
    </row>
    <row r="2" spans="1:18" ht="27" customHeight="1" thickTop="1" thickBot="1" x14ac:dyDescent="0.25">
      <c r="A2" s="7"/>
      <c r="B2" s="7"/>
      <c r="C2" s="4"/>
      <c r="D2" s="4"/>
      <c r="E2" s="4"/>
      <c r="F2" s="4"/>
      <c r="G2" s="4"/>
      <c r="H2" s="4"/>
      <c r="I2" s="4"/>
      <c r="J2" s="4"/>
      <c r="L2" s="51">
        <v>8.5</v>
      </c>
      <c r="M2" s="11">
        <v>33</v>
      </c>
      <c r="N2" s="25">
        <f>SUM(N6,N8,N10,N12,N14,N16,N18,N20,N22,N24,N26,N28)</f>
        <v>100</v>
      </c>
      <c r="O2" s="12"/>
      <c r="P2" s="44" t="e">
        <f>ROUND(SUM(R6:R29),1)</f>
        <v>#VALUE!</v>
      </c>
      <c r="Q2" s="52">
        <v>101</v>
      </c>
    </row>
    <row r="3" spans="1:18" ht="16.5" customHeight="1" thickTop="1" thickBot="1" x14ac:dyDescent="0.25">
      <c r="B3" s="3"/>
      <c r="C3" s="6"/>
      <c r="G3" s="19"/>
      <c r="H3" s="6"/>
      <c r="K3" s="3"/>
      <c r="M3" s="45" t="s">
        <v>82</v>
      </c>
      <c r="N3" s="45" t="s">
        <v>83</v>
      </c>
      <c r="O3" s="45"/>
      <c r="P3" s="45" t="s">
        <v>74</v>
      </c>
    </row>
    <row r="4" spans="1:18" ht="30" customHeight="1" thickTop="1" thickBot="1" x14ac:dyDescent="0.25">
      <c r="A4" s="42" t="s">
        <v>0</v>
      </c>
      <c r="B4" s="31" t="s">
        <v>16</v>
      </c>
      <c r="C4" s="80" t="s">
        <v>23</v>
      </c>
      <c r="D4" s="200" t="s">
        <v>17</v>
      </c>
      <c r="E4" s="201"/>
      <c r="F4" s="202"/>
      <c r="G4" s="80" t="s">
        <v>22</v>
      </c>
      <c r="H4" s="80" t="s">
        <v>25</v>
      </c>
      <c r="I4" s="203" t="s">
        <v>28</v>
      </c>
      <c r="J4" s="201"/>
      <c r="K4" s="262" t="s">
        <v>1</v>
      </c>
      <c r="L4" s="260" t="s">
        <v>84</v>
      </c>
      <c r="M4" s="33" t="s">
        <v>12</v>
      </c>
      <c r="N4" s="33" t="s">
        <v>12</v>
      </c>
      <c r="O4" s="33" t="s">
        <v>4</v>
      </c>
      <c r="P4" s="33" t="s">
        <v>7</v>
      </c>
      <c r="Q4" s="34" t="s">
        <v>9</v>
      </c>
    </row>
    <row r="5" spans="1:18" ht="24" customHeight="1" thickTop="1" thickBot="1" x14ac:dyDescent="0.25">
      <c r="A5" s="207"/>
      <c r="B5" s="35"/>
      <c r="C5" s="36"/>
      <c r="D5" s="37" t="s">
        <v>20</v>
      </c>
      <c r="E5" s="38" t="s">
        <v>18</v>
      </c>
      <c r="F5" s="26" t="s">
        <v>19</v>
      </c>
      <c r="G5" s="36"/>
      <c r="H5" s="36"/>
      <c r="I5" s="39" t="s">
        <v>26</v>
      </c>
      <c r="J5" s="38" t="s">
        <v>27</v>
      </c>
      <c r="K5" s="263"/>
      <c r="L5" s="261"/>
      <c r="M5" s="40" t="s">
        <v>13</v>
      </c>
      <c r="N5" s="40" t="s">
        <v>13</v>
      </c>
      <c r="O5" s="40" t="s">
        <v>3</v>
      </c>
      <c r="P5" s="40" t="s">
        <v>8</v>
      </c>
      <c r="Q5" s="41" t="s">
        <v>10</v>
      </c>
    </row>
    <row r="6" spans="1:18" ht="19.5" customHeight="1" thickTop="1" thickBot="1" x14ac:dyDescent="0.25">
      <c r="A6" s="208"/>
      <c r="B6" s="209"/>
      <c r="C6" s="211"/>
      <c r="D6" s="209"/>
      <c r="E6" s="213"/>
      <c r="F6" s="215"/>
      <c r="G6" s="217" t="str">
        <f>IF(B6="","",ROUND($Q$2+(B6/600)+(F6/5),0))</f>
        <v/>
      </c>
      <c r="H6" s="219" t="e">
        <f>C6+DEGREES(ASIN(((E6/$G$6)*SIN(RADIANS(D6-C6)))))</f>
        <v>#VALUE!</v>
      </c>
      <c r="I6" s="209">
        <v>7</v>
      </c>
      <c r="J6" s="259" t="s">
        <v>15</v>
      </c>
      <c r="K6" s="264" t="e">
        <f>IF(IF(J6="E",$H6-$I6, $H6+$I6)=0,"",IF(J6="E",$H6-$I6, $H6+$I6))</f>
        <v>#VALUE!</v>
      </c>
      <c r="L6" s="213"/>
      <c r="M6" s="28" t="str">
        <f>IF(O6="","",N6/O6*$L$2)</f>
        <v/>
      </c>
      <c r="N6" s="17">
        <v>15</v>
      </c>
      <c r="O6" s="29" t="str">
        <f>IF(C6="","",G6*SQRT(1-((E6/G6)*SIN(RADIANS(D6-C6)))^2)-E6*COS(RADIANS(D6-C6)))</f>
        <v/>
      </c>
      <c r="P6" s="30" t="str">
        <f>IF(O6="","",CONCATENATE(INT(N6/O6),":",IF(INT((N6/O6-INT(N6/O6))*60)&lt;10,"0",""),INT((N6/O6-INT(N6/O6))*60),":",IF(((((N6/O6-INT(N6/O6))*60)-INT((N6/O6-INT(N6/O6))*60))*60)&lt;10, "0", ""), INT((((N6/O6-INT(N6/O6))*60)-INT((N6/O6-INT(N6/O6))*60))*60)))</f>
        <v/>
      </c>
      <c r="Q6" s="18"/>
      <c r="R6" t="e">
        <f>IF(N6="","",N6*60/O6)</f>
        <v>#VALUE!</v>
      </c>
    </row>
    <row r="7" spans="1:18" ht="24.75" customHeight="1" thickTop="1" thickBot="1" x14ac:dyDescent="0.25">
      <c r="A7" s="225"/>
      <c r="B7" s="210"/>
      <c r="C7" s="212"/>
      <c r="D7" s="210"/>
      <c r="E7" s="214"/>
      <c r="F7" s="216"/>
      <c r="G7" s="218"/>
      <c r="H7" s="220"/>
      <c r="I7" s="210"/>
      <c r="J7" s="253"/>
      <c r="K7" s="245"/>
      <c r="L7" s="214"/>
      <c r="M7" s="21" t="str">
        <f>IF(M6="","",$M$2-$M6)</f>
        <v/>
      </c>
      <c r="N7" s="21">
        <f>$N2-$N6</f>
        <v>85</v>
      </c>
      <c r="O7" s="47"/>
      <c r="P7" s="48"/>
      <c r="Q7" s="15"/>
    </row>
    <row r="8" spans="1:18" ht="18" customHeight="1" thickTop="1" thickBot="1" x14ac:dyDescent="0.25">
      <c r="A8" s="208"/>
      <c r="B8" s="210"/>
      <c r="C8" s="212"/>
      <c r="D8" s="248"/>
      <c r="E8" s="246"/>
      <c r="F8" s="251"/>
      <c r="G8" s="218" t="str">
        <f>IF(B8="","",ROUND($Q$2+(B8/600)+(F8/5),0))</f>
        <v/>
      </c>
      <c r="H8" s="220" t="e">
        <f t="shared" ref="H8" si="0">C8+DEGREES(ASIN(((E8/$G$6)*SIN(RADIANS(D8-C8)))))</f>
        <v>#VALUE!</v>
      </c>
      <c r="I8" s="210">
        <v>7</v>
      </c>
      <c r="J8" s="253" t="s">
        <v>24</v>
      </c>
      <c r="K8" s="244" t="e">
        <f t="shared" ref="K8" si="1">IF(IF(J8="E",$H8-$I8, $H8+$I8)=0,"",IF(J8="E",$H8-$I8, $H8+$I8))</f>
        <v>#VALUE!</v>
      </c>
      <c r="L8" s="246"/>
      <c r="M8" s="20" t="str">
        <f>IF(O8="","",N8/O8*$L$2)</f>
        <v/>
      </c>
      <c r="N8" s="13">
        <v>15</v>
      </c>
      <c r="O8" s="23" t="str">
        <f>IF(C8="","",G8*SQRT(1-((E8/G8)*SIN(RADIANS(D8-C8)))^2)-E8*COS(RADIANS(D8-C8)))</f>
        <v/>
      </c>
      <c r="P8" s="24" t="str">
        <f>IF(O8="","",CONCATENATE(INT(N8/O8),":",IF(INT((N8/O8-INT(N8/O8))*60)&lt;10,"0",""),INT((N8/O8-INT(N8/O8))*60),":",IF(((((N8/O8-INT(N8/O8))*60)-INT((N8/O8-INT(N8/O8))*60))*60)&lt;10, "0", ""), INT((((N8/O8-INT(N8/O8))*60)-INT((N8/O8-INT(N8/O8))*60))*60)))</f>
        <v/>
      </c>
      <c r="Q8" s="14"/>
      <c r="R8" t="e">
        <f>IF(N8="","",N8*60/O8)</f>
        <v>#VALUE!</v>
      </c>
    </row>
    <row r="9" spans="1:18" ht="26.25" customHeight="1" thickTop="1" thickBot="1" x14ac:dyDescent="0.25">
      <c r="A9" s="225"/>
      <c r="B9" s="210"/>
      <c r="C9" s="212"/>
      <c r="D9" s="256"/>
      <c r="E9" s="247"/>
      <c r="F9" s="257"/>
      <c r="G9" s="218"/>
      <c r="H9" s="220"/>
      <c r="I9" s="210"/>
      <c r="J9" s="258"/>
      <c r="K9" s="245"/>
      <c r="L9" s="247"/>
      <c r="M9" s="21" t="str">
        <f>IF(M8="","",M7-M8)</f>
        <v/>
      </c>
      <c r="N9" s="22">
        <f>IF(N8="","",$N7-$N8)</f>
        <v>70</v>
      </c>
      <c r="O9" s="50"/>
      <c r="P9" s="49"/>
      <c r="Q9" s="16"/>
    </row>
    <row r="10" spans="1:18" ht="18" customHeight="1" thickTop="1" thickBot="1" x14ac:dyDescent="0.25">
      <c r="A10" s="208"/>
      <c r="B10" s="210"/>
      <c r="C10" s="212"/>
      <c r="D10" s="248"/>
      <c r="E10" s="246"/>
      <c r="F10" s="251"/>
      <c r="G10" s="218" t="str">
        <f>IF(B10="","",ROUND($Q$2+(B10/600)+(F10/5),0))</f>
        <v/>
      </c>
      <c r="H10" s="220" t="e">
        <f t="shared" ref="H10" si="2">C10+DEGREES(ASIN(((E10/$G$6)*SIN(RADIANS(D10-C10)))))</f>
        <v>#VALUE!</v>
      </c>
      <c r="I10" s="210">
        <v>7</v>
      </c>
      <c r="J10" s="253" t="s">
        <v>15</v>
      </c>
      <c r="K10" s="244" t="e">
        <f t="shared" ref="K10" si="3">IF(IF(J10="E",$H10-$I10, $H10+$I10)=0,"",IF(J10="E",$H10-$I10, $H10+$I10))</f>
        <v>#VALUE!</v>
      </c>
      <c r="L10" s="246"/>
      <c r="M10" s="20" t="str">
        <f>IF(O10="","",N10/O10*$L$2)</f>
        <v/>
      </c>
      <c r="N10" s="13">
        <v>11</v>
      </c>
      <c r="O10" s="23" t="str">
        <f>IF(C10="","",G10*SQRT(1-((E10/G10)*SIN(RADIANS(D10-C10)))^2)-E10*COS(RADIANS(D10-C10)))</f>
        <v/>
      </c>
      <c r="P10" s="24" t="str">
        <f>IF(O10="","",CONCATENATE(INT(N10/O10),":",IF(INT((N10/O10-INT(N10/O10))*60)&lt;10,"0",""),INT((N10/O10-INT(N10/O10))*60),":",IF(((((N10/O10-INT(N10/O10))*60)-INT((N10/O10-INT(N10/O10))*60))*60)&lt;10, "0", ""), INT((((N10/O10-INT(N10/O10))*60)-INT((N10/O10-INT(N10/O10))*60))*60)))</f>
        <v/>
      </c>
      <c r="Q10" s="14"/>
      <c r="R10" t="e">
        <f>IF(N10="","",N10*60/O10)</f>
        <v>#VALUE!</v>
      </c>
    </row>
    <row r="11" spans="1:18" ht="24" customHeight="1" thickTop="1" thickBot="1" x14ac:dyDescent="0.25">
      <c r="A11" s="225"/>
      <c r="B11" s="210"/>
      <c r="C11" s="212"/>
      <c r="D11" s="256"/>
      <c r="E11" s="247"/>
      <c r="F11" s="257"/>
      <c r="G11" s="218"/>
      <c r="H11" s="220"/>
      <c r="I11" s="210"/>
      <c r="J11" s="258"/>
      <c r="K11" s="245"/>
      <c r="L11" s="247"/>
      <c r="M11" s="21" t="str">
        <f>IF(M10="","",M9-M10)</f>
        <v/>
      </c>
      <c r="N11" s="22">
        <f>IF(N10="","",$N9-$N10)</f>
        <v>59</v>
      </c>
      <c r="O11" s="50"/>
      <c r="P11" s="49"/>
      <c r="Q11" s="16"/>
    </row>
    <row r="12" spans="1:18" ht="18" customHeight="1" thickTop="1" thickBot="1" x14ac:dyDescent="0.25">
      <c r="A12" s="208"/>
      <c r="B12" s="210"/>
      <c r="C12" s="212"/>
      <c r="D12" s="248"/>
      <c r="E12" s="246"/>
      <c r="F12" s="251"/>
      <c r="G12" s="218" t="str">
        <f>IF(B12="","",ROUND($Q$2+(B12/600)+(F12/5),0))</f>
        <v/>
      </c>
      <c r="H12" s="220" t="e">
        <f t="shared" ref="H12" si="4">C12+DEGREES(ASIN(((E12/$G$6)*SIN(RADIANS(D12-C12)))))</f>
        <v>#VALUE!</v>
      </c>
      <c r="I12" s="210">
        <v>7</v>
      </c>
      <c r="J12" s="253" t="s">
        <v>15</v>
      </c>
      <c r="K12" s="244" t="e">
        <f t="shared" ref="K12" si="5">IF(IF(J12="E",$H12-$I12, $H12+$I12)=0,"",IF(J12="E",$H12-$I12, $H12+$I12))</f>
        <v>#VALUE!</v>
      </c>
      <c r="L12" s="246"/>
      <c r="M12" s="20" t="str">
        <f>IF(O12="","",N12/O12*$L$2)</f>
        <v/>
      </c>
      <c r="N12" s="13">
        <v>14</v>
      </c>
      <c r="O12" s="23" t="str">
        <f>IF(C12="","",G12*SQRT(1-((E12/G12)*SIN(RADIANS(D12-C12)))^2)-E12*COS(RADIANS(D12-C12)))</f>
        <v/>
      </c>
      <c r="P12" s="24" t="str">
        <f>IF(O12="","",CONCATENATE(INT(N12/O12),":",IF(INT((N12/O12-INT(N12/O12))*60)&lt;10,"0",""),INT((N12/O12-INT(N12/O12))*60),":",IF(((((N12/O12-INT(N12/O12))*60)-INT((N12/O12-INT(N12/O12))*60))*60)&lt;10, "0", ""), INT((((N12/O12-INT(N12/O12))*60)-INT((N12/O12-INT(N12/O12))*60))*60)))</f>
        <v/>
      </c>
      <c r="Q12" s="14"/>
      <c r="R12" t="e">
        <f>IF(N12="","",N12*60/O12)</f>
        <v>#VALUE!</v>
      </c>
    </row>
    <row r="13" spans="1:18" ht="26.25" customHeight="1" thickTop="1" thickBot="1" x14ac:dyDescent="0.25">
      <c r="A13" s="225"/>
      <c r="B13" s="210"/>
      <c r="C13" s="212"/>
      <c r="D13" s="256"/>
      <c r="E13" s="247"/>
      <c r="F13" s="257"/>
      <c r="G13" s="218"/>
      <c r="H13" s="220"/>
      <c r="I13" s="210"/>
      <c r="J13" s="258"/>
      <c r="K13" s="245"/>
      <c r="L13" s="247"/>
      <c r="M13" s="21" t="str">
        <f>IF(M12="","",M11-M12)</f>
        <v/>
      </c>
      <c r="N13" s="22">
        <f>IF(N12="","",$N11-$N12)</f>
        <v>45</v>
      </c>
      <c r="O13" s="50"/>
      <c r="P13" s="49"/>
      <c r="Q13" s="16"/>
    </row>
    <row r="14" spans="1:18" ht="18" customHeight="1" thickTop="1" thickBot="1" x14ac:dyDescent="0.25">
      <c r="A14" s="208"/>
      <c r="B14" s="210"/>
      <c r="C14" s="212"/>
      <c r="D14" s="248"/>
      <c r="E14" s="246"/>
      <c r="F14" s="251"/>
      <c r="G14" s="218" t="str">
        <f>IF(B14="","",ROUND($Q$2+(B14/600)+(F14/5),0))</f>
        <v/>
      </c>
      <c r="H14" s="220" t="e">
        <f t="shared" ref="H14" si="6">C14+DEGREES(ASIN(((E14/$G$6)*SIN(RADIANS(D14-C14)))))</f>
        <v>#VALUE!</v>
      </c>
      <c r="I14" s="210">
        <v>7</v>
      </c>
      <c r="J14" s="253" t="s">
        <v>15</v>
      </c>
      <c r="K14" s="244" t="e">
        <f t="shared" ref="K14" si="7">IF(IF(J14="E",$H14-$I14, $H14+$I14)=0,"",IF(J14="E",$H14-$I14, $H14+$I14))</f>
        <v>#VALUE!</v>
      </c>
      <c r="L14" s="246"/>
      <c r="M14" s="20" t="str">
        <f>IF(O14="","",N14/O14*$L$2)</f>
        <v/>
      </c>
      <c r="N14" s="13">
        <v>15</v>
      </c>
      <c r="O14" s="23" t="str">
        <f>IF(C14="","",G14*SQRT(1-((E14/G14)*SIN(RADIANS(D14-C14)))^2)-E14*COS(RADIANS(D14-C14)))</f>
        <v/>
      </c>
      <c r="P14" s="24" t="str">
        <f>IF(O14="","",CONCATENATE(INT(N14/O14),":",IF(INT((N14/O14-INT(N14/O14))*60)&lt;10,"0",""),INT((N14/O14-INT(N14/O14))*60),":",IF(((((N14/O14-INT(N14/O14))*60)-INT((N14/O14-INT(N14/O14))*60))*60)&lt;10, "0", ""), INT((((N14/O14-INT(N14/O14))*60)-INT((N14/O14-INT(N14/O14))*60))*60)))</f>
        <v/>
      </c>
      <c r="Q14" s="14"/>
      <c r="R14" t="e">
        <f>IF(N14="","",N14*60/O14)</f>
        <v>#VALUE!</v>
      </c>
    </row>
    <row r="15" spans="1:18" ht="31.5" customHeight="1" thickTop="1" thickBot="1" x14ac:dyDescent="0.25">
      <c r="A15" s="225"/>
      <c r="B15" s="210"/>
      <c r="C15" s="212"/>
      <c r="D15" s="256"/>
      <c r="E15" s="247"/>
      <c r="F15" s="257"/>
      <c r="G15" s="218"/>
      <c r="H15" s="220"/>
      <c r="I15" s="210"/>
      <c r="J15" s="258"/>
      <c r="K15" s="245"/>
      <c r="L15" s="247"/>
      <c r="M15" s="21" t="str">
        <f>IF(M14="","",M13-M14)</f>
        <v/>
      </c>
      <c r="N15" s="22">
        <f>IF(N14="","",$N13-$N14)</f>
        <v>30</v>
      </c>
      <c r="O15" s="50"/>
      <c r="P15" s="49"/>
      <c r="Q15" s="16"/>
    </row>
    <row r="16" spans="1:18" ht="18" customHeight="1" thickTop="1" thickBot="1" x14ac:dyDescent="0.25">
      <c r="A16" s="208"/>
      <c r="B16" s="210"/>
      <c r="C16" s="212"/>
      <c r="D16" s="210"/>
      <c r="E16" s="214"/>
      <c r="F16" s="216"/>
      <c r="G16" s="218" t="str">
        <f>IF(B16="","",ROUND($Q$2+(B16/600)+(F16/5),0))</f>
        <v/>
      </c>
      <c r="H16" s="220" t="e">
        <f t="shared" ref="H16" si="8">C16+DEGREES(ASIN(((E16/$G$6)*SIN(RADIANS(D16-C16)))))</f>
        <v>#VALUE!</v>
      </c>
      <c r="I16" s="210">
        <v>7</v>
      </c>
      <c r="J16" s="258" t="s">
        <v>15</v>
      </c>
      <c r="K16" s="244" t="e">
        <f t="shared" ref="K16" si="9">IF(IF(J16="E",$H16-$I16, $H16+$I16)=0,"",IF(J16="E",$H16-$I16, $H16+$I16))</f>
        <v>#VALUE!</v>
      </c>
      <c r="L16" s="214"/>
      <c r="M16" s="20" t="str">
        <f>IF(O16="","",N16/O16*$L$2)</f>
        <v/>
      </c>
      <c r="N16" s="13">
        <v>15</v>
      </c>
      <c r="O16" s="23" t="str">
        <f>IF(C16="","",G16*SQRT(1-((E16/G16)*SIN(RADIANS(D16-C16)))^2)-E16*COS(RADIANS(D16-C16)))</f>
        <v/>
      </c>
      <c r="P16" s="24" t="str">
        <f>IF(O16="","",CONCATENATE(INT(N16/O16),":",IF(INT((N16/O16-INT(N16/O16))*60)&lt;10,"0",""),INT((N16/O16-INT(N16/O16))*60),":",IF(((((N16/O16-INT(N16/O16))*60)-INT((N16/O16-INT(N16/O16))*60))*60)&lt;10, "0", ""), INT((((N16/O16-INT(N16/O16))*60)-INT((N16/O16-INT(N16/O16))*60))*60)))</f>
        <v/>
      </c>
      <c r="Q16" s="14"/>
      <c r="R16" t="e">
        <f>IF(N16="","",N16*60/O16)</f>
        <v>#VALUE!</v>
      </c>
    </row>
    <row r="17" spans="1:18" ht="23.25" customHeight="1" thickTop="1" thickBot="1" x14ac:dyDescent="0.25">
      <c r="A17" s="227"/>
      <c r="B17" s="210"/>
      <c r="C17" s="212"/>
      <c r="D17" s="210"/>
      <c r="E17" s="214"/>
      <c r="F17" s="216"/>
      <c r="G17" s="218"/>
      <c r="H17" s="220"/>
      <c r="I17" s="210"/>
      <c r="J17" s="258"/>
      <c r="K17" s="245"/>
      <c r="L17" s="214"/>
      <c r="M17" s="21" t="str">
        <f>IF(M16="","",M15-M16)</f>
        <v/>
      </c>
      <c r="N17" s="22">
        <f>IF(N16="","",$N15-$N16)</f>
        <v>15</v>
      </c>
      <c r="O17" s="50"/>
      <c r="P17" s="49"/>
      <c r="Q17" s="16"/>
    </row>
    <row r="18" spans="1:18" ht="18" customHeight="1" thickTop="1" thickBot="1" x14ac:dyDescent="0.25">
      <c r="A18" s="208"/>
      <c r="B18" s="210"/>
      <c r="C18" s="212"/>
      <c r="D18" s="210"/>
      <c r="E18" s="214"/>
      <c r="F18" s="216"/>
      <c r="G18" s="218" t="str">
        <f>IF(B18="","",ROUND($Q$2+(B18/600)+(F18/5),0))</f>
        <v/>
      </c>
      <c r="H18" s="220" t="e">
        <f t="shared" ref="H18" si="10">C18+DEGREES(ASIN(((E18/$G$6)*SIN(RADIANS(D18-C18)))))</f>
        <v>#VALUE!</v>
      </c>
      <c r="I18" s="210">
        <v>7</v>
      </c>
      <c r="J18" s="258" t="s">
        <v>15</v>
      </c>
      <c r="K18" s="244" t="e">
        <f t="shared" ref="K18" si="11">IF(IF(J18="E",$H18-$I18, $H18+$I18)=0,"",IF(J18="E",$H18-$I18, $H18+$I18))</f>
        <v>#VALUE!</v>
      </c>
      <c r="L18" s="214"/>
      <c r="M18" s="20" t="str">
        <f>IF(O18="","",N18/O18*$L$2)</f>
        <v/>
      </c>
      <c r="N18" s="13">
        <v>15</v>
      </c>
      <c r="O18" s="23" t="str">
        <f>IF(C18="","",G18*SQRT(1-((E18/G18)*SIN(RADIANS(D18-C18)))^2)-E18*COS(RADIANS(D18-C18)))</f>
        <v/>
      </c>
      <c r="P18" s="24" t="str">
        <f>IF(O18="","",CONCATENATE(INT(N18/O18),":",IF(INT((N18/O18-INT(N18/O18))*60)&lt;10,"0",""),INT((N18/O18-INT(N18/O18))*60),":",IF(((((N18/O18-INT(N18/O18))*60)-INT((N18/O18-INT(N18/O18))*60))*60)&lt;10, "0", ""), INT((((N18/O18-INT(N18/O18))*60)-INT((N18/O18-INT(N18/O18))*60))*60)))</f>
        <v/>
      </c>
      <c r="Q18" s="14"/>
      <c r="R18" t="e">
        <f>IF(N18="","",N18*60/O18)</f>
        <v>#VALUE!</v>
      </c>
    </row>
    <row r="19" spans="1:18" ht="26.25" customHeight="1" thickTop="1" thickBot="1" x14ac:dyDescent="0.25">
      <c r="A19" s="227"/>
      <c r="B19" s="210"/>
      <c r="C19" s="212"/>
      <c r="D19" s="210"/>
      <c r="E19" s="214"/>
      <c r="F19" s="216"/>
      <c r="G19" s="218"/>
      <c r="H19" s="220"/>
      <c r="I19" s="210"/>
      <c r="J19" s="258"/>
      <c r="K19" s="245"/>
      <c r="L19" s="214"/>
      <c r="M19" s="21" t="str">
        <f>IF(M18="","",M17-M18)</f>
        <v/>
      </c>
      <c r="N19" s="22">
        <f>IF(N18="","",$N17-$N18)</f>
        <v>0</v>
      </c>
      <c r="O19" s="50"/>
      <c r="P19" s="49"/>
      <c r="Q19" s="16"/>
    </row>
    <row r="20" spans="1:18" ht="18" customHeight="1" thickTop="1" thickBot="1" x14ac:dyDescent="0.25">
      <c r="A20" s="208"/>
      <c r="B20" s="210"/>
      <c r="C20" s="212"/>
      <c r="D20" s="210"/>
      <c r="E20" s="214"/>
      <c r="F20" s="216"/>
      <c r="G20" s="218" t="str">
        <f>IF(B20="","",ROUND($Q$2+(B20/600)+(F20/5),0))</f>
        <v/>
      </c>
      <c r="H20" s="220" t="e">
        <f t="shared" ref="H20" si="12">C20+DEGREES(ASIN(((E20/$G$6)*SIN(RADIANS(D20-C20)))))</f>
        <v>#VALUE!</v>
      </c>
      <c r="I20" s="210"/>
      <c r="J20" s="258"/>
      <c r="K20" s="244" t="e">
        <f t="shared" ref="K20" si="13">IF(IF(J20="E",$H20-$I20, $H20+$I20)=0,"",IF(J20="E",$H20-$I20, $H20+$I20))</f>
        <v>#VALUE!</v>
      </c>
      <c r="L20" s="214"/>
      <c r="M20" s="20" t="str">
        <f>IF(O20="","",N20/O20*$L$2)</f>
        <v/>
      </c>
      <c r="N20" s="13"/>
      <c r="O20" s="23" t="str">
        <f>IF(C20="","",G20*SQRT(1-((E20/G20)*SIN(RADIANS(D20-C20)))^2)-E20*COS(RADIANS(D20-C20)))</f>
        <v/>
      </c>
      <c r="P20" s="24" t="str">
        <f>IF(O20="","",CONCATENATE(INT(N20/O20),":",IF(INT((N20/O20-INT(N20/O20))*60)&lt;10,"0",""),INT((N20/O20-INT(N20/O20))*60),":",IF(((((N20/O20-INT(N20/O20))*60)-INT((N20/O20-INT(N20/O20))*60))*60)&lt;10, "0", ""), INT((((N20/O20-INT(N20/O20))*60)-INT((N20/O20-INT(N20/O20))*60))*60)))</f>
        <v/>
      </c>
      <c r="Q20" s="14"/>
      <c r="R20" t="str">
        <f>IF(N20="","",N20*60/O20)</f>
        <v/>
      </c>
    </row>
    <row r="21" spans="1:18" ht="24" customHeight="1" thickTop="1" thickBot="1" x14ac:dyDescent="0.25">
      <c r="A21" s="227"/>
      <c r="B21" s="210"/>
      <c r="C21" s="212"/>
      <c r="D21" s="210"/>
      <c r="E21" s="214"/>
      <c r="F21" s="216"/>
      <c r="G21" s="218"/>
      <c r="H21" s="220"/>
      <c r="I21" s="210"/>
      <c r="J21" s="258"/>
      <c r="K21" s="245"/>
      <c r="L21" s="214"/>
      <c r="M21" s="21" t="str">
        <f>IF(M20="","",M19-M20)</f>
        <v/>
      </c>
      <c r="N21" s="22" t="str">
        <f>IF(N20="","",$N19-$N20)</f>
        <v/>
      </c>
      <c r="O21" s="50"/>
      <c r="P21" s="49"/>
      <c r="Q21" s="16"/>
    </row>
    <row r="22" spans="1:18" ht="18" customHeight="1" thickTop="1" thickBot="1" x14ac:dyDescent="0.25">
      <c r="A22" s="208"/>
      <c r="B22" s="210"/>
      <c r="C22" s="212"/>
      <c r="D22" s="210"/>
      <c r="E22" s="214"/>
      <c r="F22" s="216"/>
      <c r="G22" s="218" t="str">
        <f>IF(B22="","",ROUND($Q$2+(B22/600)+(F22/5),0))</f>
        <v/>
      </c>
      <c r="H22" s="220" t="e">
        <f t="shared" ref="H22" si="14">C22+DEGREES(ASIN(((E22/$G$6)*SIN(RADIANS(D22-C22)))))</f>
        <v>#VALUE!</v>
      </c>
      <c r="I22" s="210"/>
      <c r="J22" s="258"/>
      <c r="K22" s="244" t="e">
        <f t="shared" ref="K22" si="15">IF(IF(J22="E",$H22-$I22, $H22+$I22)=0,"",IF(J22="E",$H22-$I22, $H22+$I22))</f>
        <v>#VALUE!</v>
      </c>
      <c r="L22" s="214"/>
      <c r="M22" s="20" t="str">
        <f>IF(O22="","",N22/O22*$L$2)</f>
        <v/>
      </c>
      <c r="N22" s="13"/>
      <c r="O22" s="23" t="str">
        <f>IF(C22="","",G22*SQRT(1-((E22/G22)*SIN(RADIANS(D22-C22)))^2)-E22*COS(RADIANS(D22-C22)))</f>
        <v/>
      </c>
      <c r="P22" s="24" t="str">
        <f>IF(O22="","",CONCATENATE(INT(N22/O22),":",IF(INT((N22/O22-INT(N22/O22))*60)&lt;10,"0",""),INT((N22/O22-INT(N22/O22))*60),":",IF(((((N22/O22-INT(N22/O22))*60)-INT((N22/O22-INT(N22/O22))*60))*60)&lt;10, "0", ""), INT((((N22/O22-INT(N22/O22))*60)-INT((N22/O22-INT(N22/O22))*60))*60)))</f>
        <v/>
      </c>
      <c r="Q22" s="14"/>
      <c r="R22" t="str">
        <f>IF(N22="","",N22*60/O22)</f>
        <v/>
      </c>
    </row>
    <row r="23" spans="1:18" ht="23.25" customHeight="1" thickTop="1" thickBot="1" x14ac:dyDescent="0.25">
      <c r="A23" s="227"/>
      <c r="B23" s="210"/>
      <c r="C23" s="212"/>
      <c r="D23" s="210"/>
      <c r="E23" s="214"/>
      <c r="F23" s="216"/>
      <c r="G23" s="218"/>
      <c r="H23" s="220"/>
      <c r="I23" s="210"/>
      <c r="J23" s="258"/>
      <c r="K23" s="245"/>
      <c r="L23" s="214"/>
      <c r="M23" s="21" t="str">
        <f>IF(M22="","",M21-M22)</f>
        <v/>
      </c>
      <c r="N23" s="22" t="str">
        <f>IF(N22="","",$N21-$N22)</f>
        <v/>
      </c>
      <c r="O23" s="50"/>
      <c r="P23" s="49"/>
      <c r="Q23" s="16"/>
    </row>
    <row r="24" spans="1:18" ht="18" customHeight="1" thickTop="1" thickBot="1" x14ac:dyDescent="0.25">
      <c r="A24" s="208"/>
      <c r="B24" s="210"/>
      <c r="C24" s="212"/>
      <c r="D24" s="210"/>
      <c r="E24" s="214"/>
      <c r="F24" s="216"/>
      <c r="G24" s="218" t="str">
        <f>IF(B24="","",ROUND($Q$2+(B24/600)+(F24/5),0))</f>
        <v/>
      </c>
      <c r="H24" s="220" t="e">
        <f t="shared" ref="H24" si="16">C24+DEGREES(ASIN(((E24/$G$6)*SIN(RADIANS(D24-C24)))))</f>
        <v>#VALUE!</v>
      </c>
      <c r="I24" s="210"/>
      <c r="J24" s="258"/>
      <c r="K24" s="244" t="e">
        <f t="shared" ref="K24" si="17">IF(IF(J24="E",$H24-$I24, $H24+$I24)=0,"",IF(J24="E",$H24-$I24, $H24+$I24))</f>
        <v>#VALUE!</v>
      </c>
      <c r="L24" s="214"/>
      <c r="M24" s="20" t="str">
        <f>IF(O24="","",N24/O24*$L$2)</f>
        <v/>
      </c>
      <c r="N24" s="13"/>
      <c r="O24" s="23" t="str">
        <f>IF(C24="","",G24*SQRT(1-((E24/G24)*SIN(RADIANS(D24-C24)))^2)-E24*COS(RADIANS(D24-C24)))</f>
        <v/>
      </c>
      <c r="P24" s="24" t="str">
        <f>IF(O24="","",CONCATENATE(INT(N24/O24),":",IF(INT((N24/O24-INT(N24/O24))*60)&lt;10,"0",""),INT((N24/O24-INT(N24/O24))*60),":",IF(((((N24/O24-INT(N24/O24))*60)-INT((N24/O24-INT(N24/O24))*60))*60)&lt;10, "0", ""), INT((((N24/O24-INT(N24/O24))*60)-INT((N24/O24-INT(N24/O24))*60))*60)))</f>
        <v/>
      </c>
      <c r="Q24" s="14"/>
      <c r="R24" t="str">
        <f>IF(N24="","",N24*60/O24)</f>
        <v/>
      </c>
    </row>
    <row r="25" spans="1:18" ht="21.75" customHeight="1" thickTop="1" thickBot="1" x14ac:dyDescent="0.25">
      <c r="A25" s="227"/>
      <c r="B25" s="210"/>
      <c r="C25" s="212"/>
      <c r="D25" s="210"/>
      <c r="E25" s="214"/>
      <c r="F25" s="216"/>
      <c r="G25" s="218"/>
      <c r="H25" s="220"/>
      <c r="I25" s="210"/>
      <c r="J25" s="258"/>
      <c r="K25" s="245"/>
      <c r="L25" s="214"/>
      <c r="M25" s="21" t="str">
        <f>IF(M24="","",M23-M24)</f>
        <v/>
      </c>
      <c r="N25" s="22" t="str">
        <f>IF(N24="","",$N23-$N24)</f>
        <v/>
      </c>
      <c r="O25" s="50"/>
      <c r="P25" s="49"/>
      <c r="Q25" s="16"/>
    </row>
    <row r="26" spans="1:18" ht="18" customHeight="1" thickTop="1" thickBot="1" x14ac:dyDescent="0.25">
      <c r="A26" s="208"/>
      <c r="B26" s="210"/>
      <c r="C26" s="212"/>
      <c r="D26" s="210"/>
      <c r="E26" s="214"/>
      <c r="F26" s="216"/>
      <c r="G26" s="218" t="str">
        <f>IF(B26="","",ROUND($Q$2+(B26/600)+(F26/5),0))</f>
        <v/>
      </c>
      <c r="H26" s="220" t="e">
        <f t="shared" ref="H26" si="18">C26+DEGREES(ASIN(((E26/$G$6)*SIN(RADIANS(D26-C26)))))</f>
        <v>#VALUE!</v>
      </c>
      <c r="I26" s="210"/>
      <c r="J26" s="258"/>
      <c r="K26" s="244" t="e">
        <f t="shared" ref="K26" si="19">IF(IF(J26="E",$H26-$I26, $H26+$I26)=0,"",IF(J26="E",$H26-$I26, $H26+$I26))</f>
        <v>#VALUE!</v>
      </c>
      <c r="L26" s="214"/>
      <c r="M26" s="20" t="str">
        <f>IF(O26="","",N26/O26*$L$2)</f>
        <v/>
      </c>
      <c r="N26" s="13"/>
      <c r="O26" s="23" t="str">
        <f>IF(C26="","",G26*SQRT(1-((E26/G26)*SIN(RADIANS(D26-C26)))^2)-E26*COS(RADIANS(D26-C26)))</f>
        <v/>
      </c>
      <c r="P26" s="24" t="str">
        <f>IF(O26="","",CONCATENATE(INT(N26/O26),":",IF(INT((N26/O26-INT(N26/O26))*60)&lt;10,"0",""),INT((N26/O26-INT(N26/O26))*60),":",IF(((((N26/O26-INT(N26/O26))*60)-INT((N26/O26-INT(N26/O26))*60))*60)&lt;10, "0", ""), INT((((N26/O26-INT(N26/O26))*60)-INT((N26/O26-INT(N26/O26))*60))*60)))</f>
        <v/>
      </c>
      <c r="Q26" s="14"/>
      <c r="R26" t="str">
        <f>IF(N26="","",N26*60/O26)</f>
        <v/>
      </c>
    </row>
    <row r="27" spans="1:18" ht="24.75" customHeight="1" thickTop="1" thickBot="1" x14ac:dyDescent="0.25">
      <c r="A27" s="227"/>
      <c r="B27" s="210"/>
      <c r="C27" s="212"/>
      <c r="D27" s="210"/>
      <c r="E27" s="214"/>
      <c r="F27" s="216"/>
      <c r="G27" s="218"/>
      <c r="H27" s="220"/>
      <c r="I27" s="210"/>
      <c r="J27" s="258"/>
      <c r="K27" s="245"/>
      <c r="L27" s="214"/>
      <c r="M27" s="21" t="str">
        <f>IF(M26="","",M25-M26)</f>
        <v/>
      </c>
      <c r="N27" s="22" t="str">
        <f>IF(N26="","",$N25-$N26)</f>
        <v/>
      </c>
      <c r="O27" s="50"/>
      <c r="P27" s="49"/>
      <c r="Q27" s="16"/>
    </row>
    <row r="28" spans="1:18" ht="18" customHeight="1" thickTop="1" thickBot="1" x14ac:dyDescent="0.25">
      <c r="A28" s="208"/>
      <c r="B28" s="210"/>
      <c r="C28" s="212"/>
      <c r="D28" s="210"/>
      <c r="E28" s="214"/>
      <c r="F28" s="216"/>
      <c r="G28" s="218" t="str">
        <f>IF(B28="","",ROUND($Q$2+(B28/600)+(F28/5),0))</f>
        <v/>
      </c>
      <c r="H28" s="220" t="e">
        <f t="shared" ref="H28" si="20">C28+DEGREES(ASIN(((E28/$G$6)*SIN(RADIANS(D28-C28)))))</f>
        <v>#VALUE!</v>
      </c>
      <c r="I28" s="210"/>
      <c r="J28" s="258"/>
      <c r="K28" s="244" t="e">
        <f t="shared" ref="K28" si="21">IF(IF(J28="E",$H28-$I28, $H28+$I28)=0,"",IF(J28="E",$H28-$I28, $H28+$I28))</f>
        <v>#VALUE!</v>
      </c>
      <c r="L28" s="214"/>
      <c r="M28" s="20" t="str">
        <f>IF(O28="","",N28/O28*$L$2)</f>
        <v/>
      </c>
      <c r="N28" s="17"/>
      <c r="O28" s="23" t="str">
        <f>IF(C28="","",G28*SQRT(1-((E28/G28)*SIN(RADIANS(D28-C28)))^2)-E28*COS(RADIANS(D28-C28)))</f>
        <v/>
      </c>
      <c r="P28" s="24" t="str">
        <f>IF(O28="","",CONCATENATE(INT(N28/O28),":",IF(INT((N28/O28-INT(N28/O28))*60)&lt;10,"0",""),INT((N28/O28-INT(N28/O28))*60),":",IF(((((N28/O28-INT(N28/O28))*60)-INT((N28/O28-INT(N28/O28))*60))*60)&lt;10, "0", ""), INT((((N28/O28-INT(N28/O28))*60)-INT((N28/O28-INT(N28/O28))*60))*60)))</f>
        <v/>
      </c>
      <c r="Q28" s="18"/>
      <c r="R28" t="str">
        <f>IF(N28="","",N28*60/O28)</f>
        <v/>
      </c>
    </row>
    <row r="29" spans="1:18" ht="24.75" customHeight="1" thickTop="1" thickBot="1" x14ac:dyDescent="0.25">
      <c r="A29" s="227"/>
      <c r="B29" s="230"/>
      <c r="C29" s="234"/>
      <c r="D29" s="230"/>
      <c r="E29" s="235"/>
      <c r="F29" s="231"/>
      <c r="G29" s="228"/>
      <c r="H29" s="229"/>
      <c r="I29" s="230"/>
      <c r="J29" s="254"/>
      <c r="K29" s="255"/>
      <c r="L29" s="235"/>
      <c r="M29" s="21" t="str">
        <f>IF(M28="","",M27-M28)</f>
        <v/>
      </c>
      <c r="N29" s="22" t="str">
        <f>IF(N28="","",$N27-$N28)</f>
        <v/>
      </c>
      <c r="O29" s="50"/>
      <c r="P29" s="49"/>
      <c r="Q29" s="16"/>
    </row>
    <row r="30" spans="1:18" ht="14.25" thickTop="1" thickBot="1" x14ac:dyDescent="0.25">
      <c r="A30" s="208"/>
      <c r="B30" s="69"/>
      <c r="C30" s="70"/>
      <c r="D30" s="70"/>
      <c r="E30" s="70"/>
      <c r="F30" s="70"/>
      <c r="G30" s="70"/>
      <c r="H30" s="70"/>
      <c r="I30" s="70"/>
      <c r="J30" s="70"/>
      <c r="K30" s="71"/>
      <c r="L30" s="71"/>
      <c r="M30" s="71"/>
      <c r="N30" s="72"/>
      <c r="O30" s="71"/>
      <c r="P30" s="71"/>
      <c r="Q30" s="73"/>
    </row>
    <row r="31" spans="1:18" ht="13.5" thickTop="1" x14ac:dyDescent="0.2">
      <c r="N31" s="2"/>
    </row>
    <row r="38" spans="1:10" x14ac:dyDescent="0.2">
      <c r="A38"/>
      <c r="B38"/>
      <c r="C38"/>
      <c r="D38"/>
      <c r="E38"/>
      <c r="F38"/>
      <c r="G38"/>
      <c r="H38"/>
      <c r="I38"/>
      <c r="J38"/>
    </row>
    <row r="39" spans="1:10" ht="13.5" customHeight="1" x14ac:dyDescent="0.2">
      <c r="A39"/>
      <c r="B39"/>
      <c r="C39"/>
      <c r="D39"/>
      <c r="E39"/>
      <c r="F39"/>
      <c r="G39"/>
      <c r="H39"/>
      <c r="I39"/>
      <c r="J39"/>
    </row>
    <row r="40" spans="1:10" ht="13.5" customHeight="1" x14ac:dyDescent="0.2">
      <c r="A40"/>
      <c r="B40"/>
      <c r="C40"/>
      <c r="D40"/>
      <c r="E40"/>
      <c r="F40"/>
      <c r="G40"/>
      <c r="H40"/>
      <c r="I40"/>
      <c r="J40"/>
    </row>
    <row r="41" spans="1:10" ht="13.5" customHeight="1" x14ac:dyDescent="0.2">
      <c r="A41"/>
      <c r="B41"/>
      <c r="C41"/>
      <c r="D41"/>
      <c r="E41"/>
      <c r="F41"/>
      <c r="G41"/>
      <c r="H41"/>
      <c r="I41"/>
      <c r="J41"/>
    </row>
    <row r="42" spans="1:10" ht="13.5" customHeight="1" x14ac:dyDescent="0.2">
      <c r="A42"/>
      <c r="B42"/>
      <c r="C42"/>
      <c r="D42"/>
      <c r="E42"/>
      <c r="F42"/>
      <c r="G42"/>
      <c r="H42"/>
      <c r="I42"/>
      <c r="J42"/>
    </row>
    <row r="43" spans="1:10" ht="13.5" customHeight="1" x14ac:dyDescent="0.2">
      <c r="A43"/>
      <c r="B43"/>
      <c r="C43"/>
      <c r="D43"/>
      <c r="E43"/>
      <c r="F43"/>
      <c r="G43"/>
      <c r="H43"/>
      <c r="I43"/>
      <c r="J43"/>
    </row>
    <row r="44" spans="1:10" ht="13.5" customHeight="1" x14ac:dyDescent="0.2">
      <c r="A44"/>
      <c r="B44"/>
      <c r="C44"/>
      <c r="D44"/>
      <c r="E44"/>
      <c r="F44"/>
      <c r="G44"/>
      <c r="H44"/>
      <c r="I44"/>
      <c r="J44"/>
    </row>
    <row r="45" spans="1:10" ht="13.5" customHeight="1" x14ac:dyDescent="0.2">
      <c r="A45"/>
      <c r="B45"/>
      <c r="C45"/>
      <c r="D45"/>
      <c r="E45"/>
      <c r="F45"/>
      <c r="G45"/>
      <c r="H45"/>
      <c r="I45"/>
      <c r="J45"/>
    </row>
    <row r="46" spans="1:10" ht="13.5" customHeight="1" x14ac:dyDescent="0.2">
      <c r="A46"/>
      <c r="B46"/>
      <c r="C46"/>
      <c r="D46"/>
      <c r="E46"/>
      <c r="F46"/>
      <c r="G46"/>
      <c r="H46"/>
      <c r="I46"/>
      <c r="J46"/>
    </row>
    <row r="47" spans="1:10" x14ac:dyDescent="0.2">
      <c r="A47"/>
      <c r="B47"/>
      <c r="C47"/>
      <c r="D47"/>
      <c r="E47"/>
      <c r="F47"/>
      <c r="G47"/>
      <c r="H47"/>
      <c r="I47"/>
      <c r="J47"/>
    </row>
    <row r="48" spans="1:10" ht="13.5" thickBot="1" x14ac:dyDescent="0.25"/>
    <row r="49" spans="2:15" ht="13.5" customHeight="1" thickTop="1" x14ac:dyDescent="0.2">
      <c r="B49" s="209">
        <v>4500</v>
      </c>
      <c r="C49" s="211">
        <v>360</v>
      </c>
      <c r="D49" s="209">
        <v>360</v>
      </c>
      <c r="E49" s="213">
        <v>15</v>
      </c>
      <c r="F49" s="215">
        <v>6</v>
      </c>
      <c r="G49" s="217">
        <f>IF(B49="","",ROUND($Q$2+(B49/600)+(F49/5),0))</f>
        <v>110</v>
      </c>
      <c r="H49" s="219" t="e">
        <f>C49+DEGREES(ASIN(((E49/$G$6)*SIN(RADIANS(D49-C49)))))</f>
        <v>#VALUE!</v>
      </c>
      <c r="I49" s="209">
        <v>8</v>
      </c>
      <c r="J49" s="259" t="s">
        <v>15</v>
      </c>
      <c r="K49" s="244" t="e">
        <f>IF(IF(J49="E",$H49-$I49, $H49+$I49)=0,"",IF(J49="E",$H49-$I49, $H49+$I49))</f>
        <v>#VALUE!</v>
      </c>
      <c r="L49" s="213"/>
      <c r="M49" s="20">
        <f>IF(J62="","",N49/J62*$L$2)</f>
        <v>0.89473684210526305</v>
      </c>
      <c r="N49" s="13">
        <v>10</v>
      </c>
      <c r="O49" s="76"/>
    </row>
    <row r="50" spans="2:15" ht="13.5" customHeight="1" thickBot="1" x14ac:dyDescent="0.25">
      <c r="B50" s="210"/>
      <c r="C50" s="212"/>
      <c r="D50" s="210"/>
      <c r="E50" s="214"/>
      <c r="F50" s="216"/>
      <c r="G50" s="218"/>
      <c r="H50" s="220"/>
      <c r="I50" s="210"/>
      <c r="J50" s="253"/>
      <c r="K50" s="245"/>
      <c r="L50" s="214"/>
      <c r="M50" s="21">
        <f>IF(M49="","",$M$2-$M49)</f>
        <v>32.10526315789474</v>
      </c>
      <c r="N50" s="21">
        <f>$N45-$N49</f>
        <v>-10</v>
      </c>
      <c r="O50" s="77"/>
    </row>
    <row r="51" spans="2:15" ht="13.5" customHeight="1" thickTop="1" x14ac:dyDescent="0.2">
      <c r="B51" s="210">
        <v>4500</v>
      </c>
      <c r="C51" s="212">
        <v>90</v>
      </c>
      <c r="D51" s="248">
        <v>360</v>
      </c>
      <c r="E51" s="246">
        <v>15</v>
      </c>
      <c r="F51" s="251">
        <v>6</v>
      </c>
      <c r="G51" s="218">
        <f>IF(B51="","",ROUND($Q$2+(B51/600)+(F51/5),0))</f>
        <v>110</v>
      </c>
      <c r="H51" s="220" t="e">
        <f t="shared" ref="H51" si="22">C51+DEGREES(ASIN(((E51/$G$6)*SIN(RADIANS(D51-C51)))))</f>
        <v>#VALUE!</v>
      </c>
      <c r="I51" s="210">
        <v>8</v>
      </c>
      <c r="J51" s="253" t="s">
        <v>24</v>
      </c>
      <c r="K51" s="244" t="e">
        <f t="shared" ref="K51" si="23">IF(IF(J51="E",$H51-$I51, $H51+$I51)=0,"",IF(J51="E",$H51-$I51, $H51+$I51))</f>
        <v>#VALUE!</v>
      </c>
      <c r="L51" s="246"/>
      <c r="M51" s="20">
        <f>IF(K65="","",N51/K65*$L$2)</f>
        <v>1.0140175437078831</v>
      </c>
      <c r="N51" s="13">
        <v>13</v>
      </c>
      <c r="O51" s="78"/>
    </row>
    <row r="52" spans="2:15" ht="13.5" customHeight="1" thickBot="1" x14ac:dyDescent="0.25">
      <c r="B52" s="210"/>
      <c r="C52" s="212"/>
      <c r="D52" s="256"/>
      <c r="E52" s="247"/>
      <c r="F52" s="257"/>
      <c r="G52" s="218"/>
      <c r="H52" s="220"/>
      <c r="I52" s="210"/>
      <c r="J52" s="258"/>
      <c r="K52" s="245"/>
      <c r="L52" s="247"/>
      <c r="M52" s="21">
        <f>IF(M51="","",$M$2-$M51)</f>
        <v>31.985982456292117</v>
      </c>
      <c r="N52" s="22">
        <f>IF(N51="","",$N50-$N51)</f>
        <v>-23</v>
      </c>
      <c r="O52" s="79"/>
    </row>
    <row r="53" spans="2:15" ht="13.5" customHeight="1" thickTop="1" x14ac:dyDescent="0.2">
      <c r="B53" s="210">
        <v>4500</v>
      </c>
      <c r="C53" s="212">
        <v>180</v>
      </c>
      <c r="D53" s="248">
        <v>360</v>
      </c>
      <c r="E53" s="246">
        <v>15</v>
      </c>
      <c r="F53" s="251">
        <v>6</v>
      </c>
      <c r="G53" s="218">
        <f>IF(B53="","",ROUND($Q$2+(B53/600)+(F53/5),0))</f>
        <v>110</v>
      </c>
      <c r="H53" s="220" t="e">
        <f t="shared" ref="H53" si="24">C53+DEGREES(ASIN(((E53/$G$6)*SIN(RADIANS(D53-C53)))))</f>
        <v>#VALUE!</v>
      </c>
      <c r="I53" s="210">
        <v>8</v>
      </c>
      <c r="J53" s="253" t="s">
        <v>15</v>
      </c>
      <c r="K53" s="244" t="e">
        <f t="shared" ref="K53" si="25">IF(IF(J53="E",$H53-$I53, $H53+$I53)=0,"",IF(J53="E",$H53-$I53, $H53+$I53))</f>
        <v>#VALUE!</v>
      </c>
      <c r="L53" s="246"/>
      <c r="M53" s="20">
        <f>IF(J68="","",N53/J68*$L$2)</f>
        <v>0.54400000000000004</v>
      </c>
      <c r="N53" s="13">
        <v>8</v>
      </c>
      <c r="O53" s="78"/>
    </row>
    <row r="54" spans="2:15" ht="13.5" customHeight="1" thickBot="1" x14ac:dyDescent="0.25">
      <c r="B54" s="210"/>
      <c r="C54" s="212"/>
      <c r="D54" s="256"/>
      <c r="E54" s="247"/>
      <c r="F54" s="257"/>
      <c r="G54" s="218"/>
      <c r="H54" s="220"/>
      <c r="I54" s="210"/>
      <c r="J54" s="258"/>
      <c r="K54" s="245"/>
      <c r="L54" s="247"/>
      <c r="M54" s="21">
        <f>IF(M53="","",$M$2-$M53)</f>
        <v>32.456000000000003</v>
      </c>
      <c r="N54" s="22">
        <f>IF(N53="","",$N52-$N53)</f>
        <v>-31</v>
      </c>
      <c r="O54" s="79"/>
    </row>
    <row r="55" spans="2:15" ht="13.5" customHeight="1" thickTop="1" x14ac:dyDescent="0.2">
      <c r="B55" s="210">
        <v>4500</v>
      </c>
      <c r="C55" s="212">
        <v>270</v>
      </c>
      <c r="D55" s="248">
        <v>360</v>
      </c>
      <c r="E55" s="246">
        <v>15</v>
      </c>
      <c r="F55" s="251">
        <v>6</v>
      </c>
      <c r="G55" s="218">
        <f>IF(B55="","",ROUND($Q$2+(B55/600)+(F55/5),0))</f>
        <v>110</v>
      </c>
      <c r="H55" s="220" t="e">
        <f t="shared" ref="H55" si="26">C55+DEGREES(ASIN(((E55/$G$6)*SIN(RADIANS(D55-C55)))))</f>
        <v>#VALUE!</v>
      </c>
      <c r="I55" s="210">
        <v>8</v>
      </c>
      <c r="J55" s="253" t="s">
        <v>15</v>
      </c>
      <c r="K55" s="244" t="e">
        <f t="shared" ref="K55" si="27">IF(IF(J55="E",$H55-$I55, $H55+$I55)=0,"",IF(J55="E",$H55-$I55, $H55+$I55))</f>
        <v>#VALUE!</v>
      </c>
      <c r="L55" s="246"/>
      <c r="M55" s="20">
        <f>IF(I65="","",N55/I65*$L$2)</f>
        <v>1.0920188932238739</v>
      </c>
      <c r="N55" s="13">
        <v>14</v>
      </c>
      <c r="O55" s="78"/>
    </row>
    <row r="56" spans="2:15" ht="13.5" customHeight="1" thickBot="1" x14ac:dyDescent="0.25">
      <c r="B56" s="230"/>
      <c r="C56" s="234"/>
      <c r="D56" s="249"/>
      <c r="E56" s="250"/>
      <c r="F56" s="252"/>
      <c r="G56" s="228"/>
      <c r="H56" s="229"/>
      <c r="I56" s="230"/>
      <c r="J56" s="254"/>
      <c r="K56" s="255"/>
      <c r="L56" s="250"/>
      <c r="M56" s="22">
        <f>IF(M55="","",$M$2-$M55)</f>
        <v>31.907981106776127</v>
      </c>
      <c r="N56" s="22">
        <f>IF(N55="","",$N54-$N55)</f>
        <v>-45</v>
      </c>
      <c r="O56" s="79"/>
    </row>
    <row r="57" spans="2:15" ht="13.5" customHeight="1" thickTop="1" x14ac:dyDescent="0.2"/>
    <row r="58" spans="2:15" ht="13.5" customHeight="1" x14ac:dyDescent="0.2"/>
    <row r="59" spans="2:15" ht="12.75" customHeight="1" x14ac:dyDescent="0.2"/>
    <row r="61" spans="2:15" ht="13.5" thickBot="1" x14ac:dyDescent="0.25">
      <c r="J61" s="75" t="s">
        <v>85</v>
      </c>
    </row>
    <row r="62" spans="2:15" ht="13.5" customHeight="1" thickTop="1" thickBot="1" x14ac:dyDescent="0.25">
      <c r="J62" s="74">
        <f>IF(C49="","",G49*SQRT(1-((E49/G49)*SIN(RADIANS(D49-C49)))^2)-E49*COS(RADIANS(D49-C49)))</f>
        <v>95</v>
      </c>
    </row>
    <row r="63" spans="2:15" ht="12.75" customHeight="1" thickTop="1" x14ac:dyDescent="0.2">
      <c r="J63"/>
    </row>
    <row r="64" spans="2:15" ht="13.5" thickBot="1" x14ac:dyDescent="0.25">
      <c r="J64"/>
    </row>
    <row r="65" spans="8:12" ht="14.25" thickTop="1" thickBot="1" x14ac:dyDescent="0.25">
      <c r="H65" s="75" t="s">
        <v>24</v>
      </c>
      <c r="I65" s="74">
        <f>IF(C55="","",G55*SQRT(1-((E55/G55)*SIN(RADIANS(D55-C55)))^2)-E55*COS(RADIANS(D55-C55)))</f>
        <v>108.97247358851683</v>
      </c>
      <c r="J65"/>
      <c r="K65" s="74">
        <f>IF(C51="","",G51*SQRT(1-((E51/G51)*SIN(RADIANS(D51-C51)))^2)-E51*COS(RADIANS(D51-C51)))</f>
        <v>108.97247358851683</v>
      </c>
      <c r="L65" s="75" t="s">
        <v>86</v>
      </c>
    </row>
    <row r="66" spans="8:12" ht="13.5" thickTop="1" x14ac:dyDescent="0.2">
      <c r="J66"/>
    </row>
    <row r="67" spans="8:12" ht="13.5" thickBot="1" x14ac:dyDescent="0.25">
      <c r="J67"/>
    </row>
    <row r="68" spans="8:12" ht="14.25" thickTop="1" thickBot="1" x14ac:dyDescent="0.25">
      <c r="J68" s="74">
        <f>IF(C53="","",G53*SQRT(1-((E53/G53)*SIN(RADIANS(D53-C53)))^2)-E53*COS(RADIANS(D53-C53)))</f>
        <v>125</v>
      </c>
    </row>
    <row r="69" spans="8:12" ht="13.5" thickTop="1" x14ac:dyDescent="0.2">
      <c r="J69" s="75" t="s">
        <v>87</v>
      </c>
    </row>
  </sheetData>
  <sheetProtection sheet="1" objects="1" scenarios="1" selectLockedCells="1"/>
  <mergeCells count="193">
    <mergeCell ref="D4:F4"/>
    <mergeCell ref="I4:J4"/>
    <mergeCell ref="K4:K5"/>
    <mergeCell ref="L4:L5"/>
    <mergeCell ref="A5:A6"/>
    <mergeCell ref="B6:B7"/>
    <mergeCell ref="C6:C7"/>
    <mergeCell ref="D6:D7"/>
    <mergeCell ref="E6:E7"/>
    <mergeCell ref="F6:F7"/>
    <mergeCell ref="G8:G9"/>
    <mergeCell ref="H8:H9"/>
    <mergeCell ref="I8:I9"/>
    <mergeCell ref="J8:J9"/>
    <mergeCell ref="K8:K9"/>
    <mergeCell ref="L8:L9"/>
    <mergeCell ref="A7:A8"/>
    <mergeCell ref="B8:B9"/>
    <mergeCell ref="C8:C9"/>
    <mergeCell ref="D8:D9"/>
    <mergeCell ref="E8:E9"/>
    <mergeCell ref="F8:F9"/>
    <mergeCell ref="A9:A10"/>
    <mergeCell ref="B10:B11"/>
    <mergeCell ref="C10:C11"/>
    <mergeCell ref="D10:D11"/>
    <mergeCell ref="G6:G7"/>
    <mergeCell ref="H6:H7"/>
    <mergeCell ref="I6:I7"/>
    <mergeCell ref="J6:J7"/>
    <mergeCell ref="K6:K7"/>
    <mergeCell ref="L6:L7"/>
    <mergeCell ref="K10:K11"/>
    <mergeCell ref="L10:L11"/>
    <mergeCell ref="I10:I11"/>
    <mergeCell ref="J10:J11"/>
    <mergeCell ref="I12:I13"/>
    <mergeCell ref="J12:J13"/>
    <mergeCell ref="K12:K13"/>
    <mergeCell ref="L12:L13"/>
    <mergeCell ref="A13:A14"/>
    <mergeCell ref="B14:B15"/>
    <mergeCell ref="C14:C15"/>
    <mergeCell ref="D14:D15"/>
    <mergeCell ref="E14:E15"/>
    <mergeCell ref="F14:F15"/>
    <mergeCell ref="A11:A12"/>
    <mergeCell ref="B12:B13"/>
    <mergeCell ref="C12:C13"/>
    <mergeCell ref="D12:D13"/>
    <mergeCell ref="E12:E13"/>
    <mergeCell ref="F12:F13"/>
    <mergeCell ref="G12:G13"/>
    <mergeCell ref="H12:H13"/>
    <mergeCell ref="E10:E11"/>
    <mergeCell ref="F10:F11"/>
    <mergeCell ref="G10:G11"/>
    <mergeCell ref="H10:H11"/>
    <mergeCell ref="G16:G17"/>
    <mergeCell ref="H16:H17"/>
    <mergeCell ref="I16:I17"/>
    <mergeCell ref="J16:J17"/>
    <mergeCell ref="K16:K17"/>
    <mergeCell ref="L16:L17"/>
    <mergeCell ref="A15:A16"/>
    <mergeCell ref="B16:B17"/>
    <mergeCell ref="C16:C17"/>
    <mergeCell ref="D16:D17"/>
    <mergeCell ref="E16:E17"/>
    <mergeCell ref="F16:F17"/>
    <mergeCell ref="A17:A18"/>
    <mergeCell ref="B18:B19"/>
    <mergeCell ref="C18:C19"/>
    <mergeCell ref="D18:D19"/>
    <mergeCell ref="G14:G15"/>
    <mergeCell ref="H14:H15"/>
    <mergeCell ref="I14:I15"/>
    <mergeCell ref="J14:J15"/>
    <mergeCell ref="K14:K15"/>
    <mergeCell ref="L14:L15"/>
    <mergeCell ref="K18:K19"/>
    <mergeCell ref="L18:L19"/>
    <mergeCell ref="I18:I19"/>
    <mergeCell ref="J18:J19"/>
    <mergeCell ref="I20:I21"/>
    <mergeCell ref="J20:J21"/>
    <mergeCell ref="K20:K21"/>
    <mergeCell ref="L20:L21"/>
    <mergeCell ref="A21:A22"/>
    <mergeCell ref="B22:B23"/>
    <mergeCell ref="C22:C23"/>
    <mergeCell ref="D22:D23"/>
    <mergeCell ref="E22:E23"/>
    <mergeCell ref="F22:F23"/>
    <mergeCell ref="A19:A20"/>
    <mergeCell ref="B20:B21"/>
    <mergeCell ref="C20:C21"/>
    <mergeCell ref="D20:D21"/>
    <mergeCell ref="E20:E21"/>
    <mergeCell ref="F20:F21"/>
    <mergeCell ref="G20:G21"/>
    <mergeCell ref="H20:H21"/>
    <mergeCell ref="E18:E19"/>
    <mergeCell ref="F18:F19"/>
    <mergeCell ref="G18:G19"/>
    <mergeCell ref="H18:H19"/>
    <mergeCell ref="G24:G25"/>
    <mergeCell ref="H24:H25"/>
    <mergeCell ref="I24:I25"/>
    <mergeCell ref="J24:J25"/>
    <mergeCell ref="K24:K25"/>
    <mergeCell ref="L24:L25"/>
    <mergeCell ref="A23:A24"/>
    <mergeCell ref="B24:B25"/>
    <mergeCell ref="C24:C25"/>
    <mergeCell ref="D24:D25"/>
    <mergeCell ref="E24:E25"/>
    <mergeCell ref="F24:F25"/>
    <mergeCell ref="A25:A26"/>
    <mergeCell ref="B26:B27"/>
    <mergeCell ref="C26:C27"/>
    <mergeCell ref="D26:D27"/>
    <mergeCell ref="G22:G23"/>
    <mergeCell ref="H22:H23"/>
    <mergeCell ref="I22:I23"/>
    <mergeCell ref="J22:J23"/>
    <mergeCell ref="K22:K23"/>
    <mergeCell ref="L22:L23"/>
    <mergeCell ref="A29:A30"/>
    <mergeCell ref="B49:B50"/>
    <mergeCell ref="C49:C50"/>
    <mergeCell ref="D49:D50"/>
    <mergeCell ref="E49:E50"/>
    <mergeCell ref="F49:F50"/>
    <mergeCell ref="K26:K27"/>
    <mergeCell ref="L26:L27"/>
    <mergeCell ref="A27:A28"/>
    <mergeCell ref="B28:B29"/>
    <mergeCell ref="C28:C29"/>
    <mergeCell ref="D28:D29"/>
    <mergeCell ref="E28:E29"/>
    <mergeCell ref="F28:F29"/>
    <mergeCell ref="G28:G29"/>
    <mergeCell ref="H28:H29"/>
    <mergeCell ref="E26:E27"/>
    <mergeCell ref="F26:F27"/>
    <mergeCell ref="G26:G27"/>
    <mergeCell ref="H26:H27"/>
    <mergeCell ref="I26:I27"/>
    <mergeCell ref="J26:J27"/>
    <mergeCell ref="G49:G50"/>
    <mergeCell ref="H49:H50"/>
    <mergeCell ref="I28:I29"/>
    <mergeCell ref="J28:J29"/>
    <mergeCell ref="K28:K29"/>
    <mergeCell ref="L28:L29"/>
    <mergeCell ref="B53:B54"/>
    <mergeCell ref="C53:C54"/>
    <mergeCell ref="D53:D54"/>
    <mergeCell ref="E53:E54"/>
    <mergeCell ref="F53:F54"/>
    <mergeCell ref="B51:B52"/>
    <mergeCell ref="C51:C52"/>
    <mergeCell ref="D51:D52"/>
    <mergeCell ref="E51:E52"/>
    <mergeCell ref="F51:F52"/>
    <mergeCell ref="G53:G54"/>
    <mergeCell ref="H53:H54"/>
    <mergeCell ref="I53:I54"/>
    <mergeCell ref="J53:J54"/>
    <mergeCell ref="K53:K54"/>
    <mergeCell ref="L53:L54"/>
    <mergeCell ref="K51:K52"/>
    <mergeCell ref="L51:L52"/>
    <mergeCell ref="G51:G52"/>
    <mergeCell ref="H55:H56"/>
    <mergeCell ref="I55:I56"/>
    <mergeCell ref="J55:J56"/>
    <mergeCell ref="K55:K56"/>
    <mergeCell ref="L55:L56"/>
    <mergeCell ref="I49:I50"/>
    <mergeCell ref="J49:J50"/>
    <mergeCell ref="K49:K50"/>
    <mergeCell ref="L49:L50"/>
    <mergeCell ref="B55:B56"/>
    <mergeCell ref="C55:C56"/>
    <mergeCell ref="D55:D56"/>
    <mergeCell ref="E55:E56"/>
    <mergeCell ref="F55:F56"/>
    <mergeCell ref="G55:G56"/>
    <mergeCell ref="H51:H52"/>
    <mergeCell ref="I51:I52"/>
    <mergeCell ref="J51:J52"/>
  </mergeCells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Weather Log-Flight Plan</vt:lpstr>
      <vt:lpstr>For Printing v1</vt:lpstr>
      <vt:lpstr>For Printing v2</vt:lpstr>
      <vt:lpstr>BCB-BKW</vt:lpstr>
      <vt:lpstr>BKW-TRI</vt:lpstr>
      <vt:lpstr>Empty 1</vt:lpstr>
      <vt:lpstr>Empty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VFR Navigation Log</dc:title>
  <dc:subject>Must be checked manually</dc:subject>
  <dc:creator>Michael J. Dark</dc:creator>
  <cp:keywords>Aviation VFR Navigation</cp:keywords>
  <dc:description>Not responsible for anyone getting lost...</dc:description>
  <cp:lastModifiedBy>Shaadi Elswaifi</cp:lastModifiedBy>
  <cp:lastPrinted>2015-05-02T03:02:13Z</cp:lastPrinted>
  <dcterms:created xsi:type="dcterms:W3CDTF">2001-12-01T20:06:25Z</dcterms:created>
  <dcterms:modified xsi:type="dcterms:W3CDTF">2015-05-04T01:23:00Z</dcterms:modified>
  <cp:category>Aviation Software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 completed">
    <vt:filetime>2001-12-02T05:00:00Z</vt:filetime>
  </property>
  <property fmtid="{D5CDD505-2E9C-101B-9397-08002B2CF9AE}" pid="3" name="Document number">
    <vt:lpwstr>v1.0</vt:lpwstr>
  </property>
</Properties>
</file>