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e6792f49dca7375f/Desktop/Plane Data/"/>
    </mc:Choice>
  </mc:AlternateContent>
  <xr:revisionPtr revIDLastSave="6" documentId="8_{907FA29E-A076-42B9-9CF5-E924BBD9A02C}" xr6:coauthVersionLast="47" xr6:coauthVersionMax="47" xr10:uidLastSave="{9F31C153-89D4-4902-9A4B-3B8D91237390}"/>
  <bookViews>
    <workbookView xWindow="-120" yWindow="-120" windowWidth="29040" windowHeight="15840" xr2:uid="{00000000-000D-0000-FFFF-FFFF00000000}"/>
  </bookViews>
  <sheets>
    <sheet name="Weight &amp; Balance Normal Cat." sheetId="2" r:id="rId1"/>
    <sheet name="Flight Computation Data" sheetId="4" r:id="rId2"/>
  </sheets>
  <definedNames>
    <definedName name="_Regression_Int" localSheetId="0" hidden="1">1</definedName>
    <definedName name="Print_Area_MI">'Weight &amp; Balance Normal Cat.'!$B$2:$J$42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4" l="1"/>
  <c r="D11" i="4"/>
  <c r="D13" i="4" s="1"/>
  <c r="C11" i="4"/>
  <c r="G7" i="4"/>
  <c r="D12" i="4"/>
  <c r="C12" i="4"/>
  <c r="C13" i="4" s="1"/>
  <c r="D4" i="4"/>
  <c r="D11" i="2"/>
  <c r="D12" i="2" s="1"/>
  <c r="J18" i="2" s="1"/>
  <c r="C21" i="2"/>
  <c r="C22" i="2" s="1"/>
  <c r="C23" i="2" s="1"/>
  <c r="F9" i="2"/>
  <c r="F10" i="2"/>
  <c r="F7" i="2"/>
  <c r="F8" i="2"/>
  <c r="F11" i="2" l="1"/>
  <c r="H7" i="4"/>
  <c r="I7" i="4" s="1"/>
  <c r="H14" i="4"/>
  <c r="I14" i="4" s="1"/>
  <c r="H11" i="4"/>
  <c r="I11" i="4" s="1"/>
  <c r="H6" i="4"/>
  <c r="I6" i="4" s="1"/>
  <c r="H4" i="4"/>
  <c r="I4" i="4" s="1"/>
  <c r="H10" i="4"/>
  <c r="I10" i="4" s="1"/>
  <c r="H8" i="4"/>
  <c r="I8" i="4" s="1"/>
  <c r="H5" i="4"/>
  <c r="I5" i="4" s="1"/>
  <c r="J6" i="2"/>
  <c r="D13" i="2"/>
  <c r="H12" i="4"/>
  <c r="I12" i="4" s="1"/>
  <c r="H9" i="4"/>
  <c r="I9" i="4" s="1"/>
  <c r="H13" i="4"/>
  <c r="I13" i="4" s="1"/>
  <c r="H15" i="4"/>
  <c r="I15" i="4" s="1"/>
  <c r="F12" i="2"/>
  <c r="F13" i="2" s="1"/>
  <c r="E13" i="2" l="1"/>
  <c r="I7" i="2" s="1"/>
  <c r="E12" i="2"/>
  <c r="I6" i="2" s="1"/>
  <c r="J19" i="2"/>
  <c r="J7" i="2"/>
  <c r="I18" i="2" l="1"/>
  <c r="I19" i="2"/>
</calcChain>
</file>

<file path=xl/sharedStrings.xml><?xml version="1.0" encoding="utf-8"?>
<sst xmlns="http://schemas.openxmlformats.org/spreadsheetml/2006/main" count="74" uniqueCount="68">
  <si>
    <t>Weight</t>
  </si>
  <si>
    <t>Item</t>
  </si>
  <si>
    <t>Arm</t>
  </si>
  <si>
    <t>Moment</t>
  </si>
  <si>
    <t>Pilot</t>
  </si>
  <si>
    <t>Co-Pilot</t>
  </si>
  <si>
    <t>Rear Seats</t>
  </si>
  <si>
    <t>Fuel (Taxi,Climb)</t>
  </si>
  <si>
    <t>gal</t>
  </si>
  <si>
    <t>Estimated Fuel Used</t>
  </si>
  <si>
    <t>Fuel Burn</t>
  </si>
  <si>
    <t>gal/hr</t>
  </si>
  <si>
    <t>Planned Flight Time</t>
  </si>
  <si>
    <t>hrs</t>
  </si>
  <si>
    <t>Convert Celcius</t>
  </si>
  <si>
    <t xml:space="preserve"> to Fahrenheit</t>
  </si>
  <si>
    <t>C.G.</t>
  </si>
  <si>
    <t>in</t>
  </si>
  <si>
    <t>lb</t>
  </si>
  <si>
    <t>Departure</t>
  </si>
  <si>
    <t>Arrival</t>
  </si>
  <si>
    <t>Takeoff:</t>
  </si>
  <si>
    <t>Field Elevation</t>
  </si>
  <si>
    <t>Landing:</t>
  </si>
  <si>
    <t>Altimeter Setting</t>
  </si>
  <si>
    <t>Normal</t>
  </si>
  <si>
    <t>Temp, deg F</t>
  </si>
  <si>
    <t>Std Temp at Field</t>
  </si>
  <si>
    <t>Pressure Altitude</t>
  </si>
  <si>
    <t>Density Altitude</t>
  </si>
  <si>
    <t>Basic Empty Weight</t>
  </si>
  <si>
    <t>Fuel (in gallons)</t>
  </si>
  <si>
    <t>TAKEOFF</t>
  </si>
  <si>
    <t>LANDING</t>
  </si>
  <si>
    <t>DO NOT DELETE THE DATA IN RED</t>
  </si>
  <si>
    <t>WEIGHT AND BALANCE</t>
  </si>
  <si>
    <t>DENSITY ALTITUDE</t>
  </si>
  <si>
    <t>TEMPERATURE</t>
  </si>
  <si>
    <t>Estimated Fuel Remaining</t>
  </si>
  <si>
    <t>Estimated Time Remaining</t>
  </si>
  <si>
    <t>MGW</t>
  </si>
  <si>
    <t>Vso</t>
  </si>
  <si>
    <t>Vx</t>
  </si>
  <si>
    <t>Vy</t>
  </si>
  <si>
    <t>Va</t>
  </si>
  <si>
    <t>Best glide</t>
  </si>
  <si>
    <t>Vno</t>
  </si>
  <si>
    <t>Vne</t>
  </si>
  <si>
    <t>Vfe</t>
  </si>
  <si>
    <t>1.3 x Vso</t>
  </si>
  <si>
    <r>
      <t xml:space="preserve">INSTRUCTIONS:  FILL OUT ALL NUMBERS IN </t>
    </r>
    <r>
      <rPr>
        <b/>
        <sz val="10"/>
        <color indexed="1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.  </t>
    </r>
    <r>
      <rPr>
        <b/>
        <sz val="10"/>
        <color indexed="8"/>
        <rFont val="Arial"/>
        <family val="2"/>
      </rPr>
      <t>BLACK</t>
    </r>
    <r>
      <rPr>
        <b/>
        <sz val="10"/>
        <color indexed="10"/>
        <rFont val="Arial"/>
        <family val="2"/>
      </rPr>
      <t xml:space="preserve"> NUMBERS GIVE YOU THE ANSWER.</t>
    </r>
  </si>
  <si>
    <t>END-OF FLIGHT CG</t>
  </si>
  <si>
    <t>Vs1</t>
  </si>
  <si>
    <t>Cruise Climb</t>
  </si>
  <si>
    <t>Vr</t>
  </si>
  <si>
    <t>KIAS</t>
  </si>
  <si>
    <t>WEIGHT-ADJUSTED V-SPEEDS</t>
  </si>
  <si>
    <t>MPH</t>
  </si>
  <si>
    <t>NOTE:</t>
  </si>
  <si>
    <t>Top red dot is takeoff CG indicator</t>
  </si>
  <si>
    <t>Lower blue dot is landing CG indicator</t>
  </si>
  <si>
    <t>As Calculated</t>
  </si>
  <si>
    <t>Utility</t>
  </si>
  <si>
    <t>MAX GROSS WEIGHT (NORMAL CAT.)</t>
  </si>
  <si>
    <t>MAX GROSS WEIGHT (UTILITY CAT)</t>
  </si>
  <si>
    <t>Solid Line is Normal Category Envelope</t>
  </si>
  <si>
    <t>Dotted Line is Utility Category Envelope</t>
  </si>
  <si>
    <t>Baggage (120 lb 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</si>
</sst>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_)"/>
    <numFmt numFmtId="166" formatCode="0.0"/>
  </numFmts>
  <fonts count="12" x14ac:knownFonts="1">
    <font>
      <sz val="10"/>
      <name val="Courie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u/>
      <sz val="10"/>
      <color indexed="10"/>
      <name val="Arial"/>
      <family val="2"/>
    </font>
    <font>
      <b/>
      <sz val="10"/>
      <color rgb="FF002060"/>
      <name val="Arial"/>
      <family val="2"/>
    </font>
    <font>
      <b/>
      <u/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164" fontId="0" fillId="0" borderId="0"/>
    <xf numFmtId="0" fontId="1" fillId="0" borderId="0"/>
  </cellStyleXfs>
  <cellXfs count="96">
    <xf numFmtId="164" fontId="0" fillId="0" borderId="0" xfId="0"/>
    <xf numFmtId="164" fontId="2" fillId="0" borderId="0" xfId="0" applyFont="1" applyProtection="1">
      <protection hidden="1"/>
    </xf>
    <xf numFmtId="164" fontId="5" fillId="0" borderId="0" xfId="0" applyFont="1" applyProtection="1">
      <protection hidden="1"/>
    </xf>
    <xf numFmtId="164" fontId="6" fillId="0" borderId="0" xfId="0" applyFont="1" applyProtection="1">
      <protection hidden="1"/>
    </xf>
    <xf numFmtId="164" fontId="5" fillId="0" borderId="1" xfId="0" applyFont="1" applyBorder="1" applyProtection="1">
      <protection hidden="1"/>
    </xf>
    <xf numFmtId="164" fontId="6" fillId="0" borderId="2" xfId="0" applyFont="1" applyBorder="1" applyProtection="1">
      <protection hidden="1"/>
    </xf>
    <xf numFmtId="164" fontId="6" fillId="0" borderId="3" xfId="0" applyFont="1" applyBorder="1" applyProtection="1">
      <protection hidden="1"/>
    </xf>
    <xf numFmtId="164" fontId="7" fillId="0" borderId="0" xfId="0" applyFont="1" applyProtection="1">
      <protection hidden="1"/>
    </xf>
    <xf numFmtId="164" fontId="6" fillId="0" borderId="4" xfId="0" applyNumberFormat="1" applyFont="1" applyBorder="1" applyAlignment="1" applyProtection="1">
      <alignment horizontal="right"/>
      <protection hidden="1"/>
    </xf>
    <xf numFmtId="166" fontId="3" fillId="0" borderId="5" xfId="0" applyNumberFormat="1" applyFont="1" applyBorder="1" applyProtection="1">
      <protection locked="0"/>
    </xf>
    <xf numFmtId="164" fontId="6" fillId="0" borderId="6" xfId="0" applyFont="1" applyBorder="1" applyProtection="1">
      <protection hidden="1"/>
    </xf>
    <xf numFmtId="164" fontId="7" fillId="0" borderId="0" xfId="0" applyFont="1" applyAlignment="1" applyProtection="1">
      <alignment horizontal="right"/>
      <protection hidden="1"/>
    </xf>
    <xf numFmtId="164" fontId="7" fillId="0" borderId="0" xfId="0" applyFont="1" applyAlignment="1" applyProtection="1">
      <alignment horizontal="center"/>
      <protection hidden="1"/>
    </xf>
    <xf numFmtId="2" fontId="7" fillId="0" borderId="0" xfId="0" applyNumberFormat="1" applyFont="1" applyProtection="1">
      <protection hidden="1"/>
    </xf>
    <xf numFmtId="166" fontId="6" fillId="0" borderId="0" xfId="0" applyNumberFormat="1" applyFont="1" applyBorder="1" applyProtection="1">
      <protection hidden="1"/>
    </xf>
    <xf numFmtId="164" fontId="6" fillId="0" borderId="7" xfId="0" applyNumberFormat="1" applyFont="1" applyBorder="1" applyAlignment="1" applyProtection="1">
      <alignment horizontal="right"/>
      <protection hidden="1"/>
    </xf>
    <xf numFmtId="166" fontId="6" fillId="0" borderId="8" xfId="0" applyNumberFormat="1" applyFont="1" applyBorder="1" applyProtection="1">
      <protection hidden="1"/>
    </xf>
    <xf numFmtId="164" fontId="6" fillId="0" borderId="9" xfId="0" applyFont="1" applyBorder="1" applyProtection="1">
      <protection hidden="1"/>
    </xf>
    <xf numFmtId="164" fontId="7" fillId="0" borderId="0" xfId="0" applyFont="1" applyBorder="1" applyAlignment="1" applyProtection="1">
      <alignment horizontal="right"/>
      <protection hidden="1"/>
    </xf>
    <xf numFmtId="164" fontId="6" fillId="0" borderId="4" xfId="0" applyFont="1" applyBorder="1" applyProtection="1">
      <protection hidden="1"/>
    </xf>
    <xf numFmtId="164" fontId="6" fillId="0" borderId="0" xfId="0" applyFont="1" applyBorder="1" applyProtection="1">
      <protection hidden="1"/>
    </xf>
    <xf numFmtId="164" fontId="5" fillId="0" borderId="7" xfId="0" applyNumberFormat="1" applyFont="1" applyBorder="1" applyAlignment="1" applyProtection="1">
      <alignment horizontal="center"/>
      <protection hidden="1"/>
    </xf>
    <xf numFmtId="164" fontId="5" fillId="0" borderId="8" xfId="0" applyFont="1" applyBorder="1" applyProtection="1">
      <protection hidden="1"/>
    </xf>
    <xf numFmtId="3" fontId="6" fillId="0" borderId="6" xfId="0" applyNumberFormat="1" applyFont="1" applyBorder="1" applyProtection="1">
      <protection hidden="1"/>
    </xf>
    <xf numFmtId="164" fontId="8" fillId="0" borderId="0" xfId="0" applyNumberFormat="1" applyFont="1" applyBorder="1" applyProtection="1">
      <protection hidden="1"/>
    </xf>
    <xf numFmtId="164" fontId="6" fillId="0" borderId="0" xfId="0" applyNumberFormat="1" applyFont="1" applyAlignment="1" applyProtection="1">
      <alignment horizontal="right"/>
      <protection hidden="1"/>
    </xf>
    <xf numFmtId="164" fontId="6" fillId="0" borderId="10" xfId="0" applyNumberFormat="1" applyFont="1" applyBorder="1" applyAlignment="1" applyProtection="1">
      <alignment horizontal="right"/>
      <protection hidden="1"/>
    </xf>
    <xf numFmtId="164" fontId="3" fillId="0" borderId="11" xfId="0" applyNumberFormat="1" applyFont="1" applyBorder="1" applyProtection="1">
      <protection locked="0"/>
    </xf>
    <xf numFmtId="3" fontId="6" fillId="0" borderId="12" xfId="0" applyNumberFormat="1" applyFont="1" applyBorder="1" applyProtection="1">
      <protection hidden="1"/>
    </xf>
    <xf numFmtId="164" fontId="6" fillId="0" borderId="0" xfId="0" applyNumberFormat="1" applyFont="1" applyBorder="1" applyAlignment="1" applyProtection="1">
      <alignment horizontal="right"/>
      <protection hidden="1"/>
    </xf>
    <xf numFmtId="164" fontId="6" fillId="0" borderId="0" xfId="0" applyFont="1"/>
    <xf numFmtId="164" fontId="6" fillId="0" borderId="0" xfId="0" applyNumberFormat="1" applyFont="1" applyAlignment="1" applyProtection="1">
      <alignment horizontal="left"/>
      <protection hidden="1"/>
    </xf>
    <xf numFmtId="164" fontId="6" fillId="0" borderId="4" xfId="0" applyFont="1" applyBorder="1"/>
    <xf numFmtId="164" fontId="6" fillId="0" borderId="0" xfId="0" applyFont="1" applyBorder="1" applyAlignment="1">
      <alignment horizontal="right"/>
    </xf>
    <xf numFmtId="164" fontId="6" fillId="0" borderId="7" xfId="0" applyFont="1" applyBorder="1"/>
    <xf numFmtId="164" fontId="6" fillId="0" borderId="8" xfId="0" applyFont="1" applyBorder="1" applyAlignment="1">
      <alignment horizontal="right"/>
    </xf>
    <xf numFmtId="164" fontId="7" fillId="0" borderId="0" xfId="0" applyNumberFormat="1" applyFont="1" applyAlignment="1" applyProtection="1">
      <alignment horizontal="left"/>
      <protection hidden="1"/>
    </xf>
    <xf numFmtId="165" fontId="7" fillId="0" borderId="0" xfId="0" applyNumberFormat="1" applyFont="1" applyProtection="1">
      <protection hidden="1"/>
    </xf>
    <xf numFmtId="164" fontId="5" fillId="0" borderId="0" xfId="0" applyFont="1" applyBorder="1" applyProtection="1">
      <protection hidden="1"/>
    </xf>
    <xf numFmtId="0" fontId="6" fillId="0" borderId="0" xfId="1" applyFont="1" applyBorder="1" applyAlignment="1">
      <alignment horizontal="right"/>
    </xf>
    <xf numFmtId="1" fontId="3" fillId="0" borderId="0" xfId="1" applyNumberFormat="1" applyFont="1" applyBorder="1" applyAlignment="1" applyProtection="1">
      <alignment horizontal="center"/>
      <protection locked="0"/>
    </xf>
    <xf numFmtId="1" fontId="6" fillId="0" borderId="0" xfId="1" applyNumberFormat="1" applyFont="1" applyBorder="1" applyAlignment="1" applyProtection="1">
      <alignment horizontal="center"/>
      <protection hidden="1"/>
    </xf>
    <xf numFmtId="164" fontId="6" fillId="0" borderId="0" xfId="0" applyFont="1" applyBorder="1"/>
    <xf numFmtId="0" fontId="6" fillId="0" borderId="0" xfId="1" applyFont="1" applyBorder="1" applyAlignment="1">
      <alignment horizontal="center"/>
    </xf>
    <xf numFmtId="2" fontId="3" fillId="0" borderId="0" xfId="1" applyNumberFormat="1" applyFont="1" applyBorder="1" applyAlignment="1" applyProtection="1">
      <alignment horizontal="center"/>
      <protection locked="0"/>
    </xf>
    <xf numFmtId="1" fontId="6" fillId="0" borderId="0" xfId="1" applyNumberFormat="1" applyFont="1" applyBorder="1" applyAlignment="1">
      <alignment horizontal="center"/>
    </xf>
    <xf numFmtId="164" fontId="6" fillId="0" borderId="0" xfId="0" applyFont="1" applyBorder="1" applyAlignment="1" applyProtection="1">
      <alignment horizontal="center"/>
      <protection hidden="1"/>
    </xf>
    <xf numFmtId="164" fontId="6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center"/>
      <protection hidden="1"/>
    </xf>
    <xf numFmtId="164" fontId="6" fillId="0" borderId="0" xfId="0" applyFont="1" applyAlignment="1" applyProtection="1">
      <alignment horizontal="right"/>
      <protection hidden="1"/>
    </xf>
    <xf numFmtId="164" fontId="5" fillId="0" borderId="8" xfId="0" applyNumberFormat="1" applyFont="1" applyBorder="1" applyAlignment="1" applyProtection="1">
      <alignment horizontal="center"/>
      <protection hidden="1"/>
    </xf>
    <xf numFmtId="164" fontId="5" fillId="0" borderId="9" xfId="0" applyNumberFormat="1" applyFont="1" applyBorder="1" applyAlignment="1" applyProtection="1">
      <alignment horizontal="center"/>
      <protection hidden="1"/>
    </xf>
    <xf numFmtId="164" fontId="6" fillId="0" borderId="3" xfId="0" applyFont="1" applyBorder="1"/>
    <xf numFmtId="164" fontId="6" fillId="0" borderId="4" xfId="0" applyFont="1" applyBorder="1" applyAlignment="1">
      <alignment horizontal="right"/>
    </xf>
    <xf numFmtId="1" fontId="3" fillId="0" borderId="5" xfId="1" applyNumberFormat="1" applyFont="1" applyBorder="1" applyAlignment="1" applyProtection="1">
      <alignment horizontal="center"/>
      <protection locked="0"/>
    </xf>
    <xf numFmtId="164" fontId="6" fillId="0" borderId="7" xfId="0" applyFont="1" applyBorder="1" applyAlignment="1">
      <alignment horizontal="right"/>
    </xf>
    <xf numFmtId="1" fontId="6" fillId="0" borderId="9" xfId="1" applyNumberFormat="1" applyFont="1" applyBorder="1" applyAlignment="1" applyProtection="1">
      <alignment horizontal="center"/>
      <protection hidden="1"/>
    </xf>
    <xf numFmtId="164" fontId="6" fillId="0" borderId="4" xfId="0" applyFont="1" applyBorder="1" applyAlignment="1" applyProtection="1">
      <alignment horizontal="right"/>
      <protection hidden="1"/>
    </xf>
    <xf numFmtId="164" fontId="6" fillId="0" borderId="2" xfId="0" applyFont="1" applyBorder="1"/>
    <xf numFmtId="0" fontId="6" fillId="0" borderId="4" xfId="1" applyFont="1" applyBorder="1"/>
    <xf numFmtId="0" fontId="6" fillId="0" borderId="6" xfId="1" applyFont="1" applyBorder="1" applyAlignment="1">
      <alignment horizontal="center"/>
    </xf>
    <xf numFmtId="0" fontId="6" fillId="0" borderId="4" xfId="1" applyFont="1" applyBorder="1" applyAlignment="1">
      <alignment horizontal="right"/>
    </xf>
    <xf numFmtId="3" fontId="3" fillId="0" borderId="5" xfId="1" applyNumberFormat="1" applyFont="1" applyBorder="1" applyAlignment="1" applyProtection="1">
      <alignment horizontal="center"/>
      <protection locked="0"/>
    </xf>
    <xf numFmtId="2" fontId="3" fillId="0" borderId="5" xfId="1" applyNumberFormat="1" applyFont="1" applyBorder="1" applyAlignment="1" applyProtection="1">
      <alignment horizontal="center"/>
      <protection locked="0"/>
    </xf>
    <xf numFmtId="1" fontId="6" fillId="0" borderId="6" xfId="1" applyNumberFormat="1" applyFont="1" applyBorder="1" applyAlignment="1">
      <alignment horizontal="center"/>
    </xf>
    <xf numFmtId="0" fontId="6" fillId="0" borderId="7" xfId="1" applyFont="1" applyBorder="1" applyAlignment="1">
      <alignment horizontal="right"/>
    </xf>
    <xf numFmtId="1" fontId="6" fillId="0" borderId="8" xfId="1" applyNumberFormat="1" applyFont="1" applyBorder="1" applyAlignment="1" applyProtection="1">
      <alignment horizontal="center"/>
      <protection hidden="1"/>
    </xf>
    <xf numFmtId="164" fontId="6" fillId="0" borderId="7" xfId="0" applyFont="1" applyBorder="1" applyAlignment="1" applyProtection="1">
      <alignment horizontal="right"/>
      <protection hidden="1"/>
    </xf>
    <xf numFmtId="1" fontId="6" fillId="0" borderId="8" xfId="0" applyNumberFormat="1" applyFont="1" applyBorder="1" applyAlignment="1" applyProtection="1">
      <alignment horizontal="center"/>
      <protection hidden="1"/>
    </xf>
    <xf numFmtId="1" fontId="6" fillId="0" borderId="13" xfId="0" applyNumberFormat="1" applyFont="1" applyBorder="1"/>
    <xf numFmtId="1" fontId="6" fillId="0" borderId="14" xfId="0" applyNumberFormat="1" applyFont="1" applyBorder="1"/>
    <xf numFmtId="164" fontId="5" fillId="0" borderId="5" xfId="0" applyFont="1" applyBorder="1" applyAlignment="1" applyProtection="1">
      <alignment horizontal="right"/>
      <protection hidden="1"/>
    </xf>
    <xf numFmtId="164" fontId="5" fillId="0" borderId="5" xfId="0" applyFont="1" applyBorder="1" applyAlignment="1" applyProtection="1">
      <alignment horizontal="center"/>
      <protection hidden="1"/>
    </xf>
    <xf numFmtId="164" fontId="5" fillId="0" borderId="5" xfId="0" applyFont="1" applyBorder="1" applyAlignment="1">
      <alignment horizontal="right"/>
    </xf>
    <xf numFmtId="1" fontId="6" fillId="0" borderId="15" xfId="0" applyNumberFormat="1" applyFont="1" applyBorder="1" applyAlignment="1" applyProtection="1">
      <alignment horizontal="center"/>
      <protection hidden="1"/>
    </xf>
    <xf numFmtId="1" fontId="6" fillId="0" borderId="13" xfId="0" applyNumberFormat="1" applyFont="1" applyBorder="1" applyAlignment="1" applyProtection="1">
      <alignment horizontal="center"/>
      <protection hidden="1"/>
    </xf>
    <xf numFmtId="1" fontId="6" fillId="0" borderId="14" xfId="0" applyNumberFormat="1" applyFont="1" applyBorder="1" applyAlignment="1" applyProtection="1">
      <alignment horizontal="center"/>
      <protection hidden="1"/>
    </xf>
    <xf numFmtId="2" fontId="6" fillId="0" borderId="0" xfId="0" applyNumberFormat="1" applyFont="1" applyBorder="1" applyProtection="1">
      <protection hidden="1"/>
    </xf>
    <xf numFmtId="2" fontId="6" fillId="0" borderId="16" xfId="0" applyNumberFormat="1" applyFont="1" applyBorder="1" applyProtection="1">
      <protection hidden="1"/>
    </xf>
    <xf numFmtId="4" fontId="6" fillId="0" borderId="0" xfId="0" applyNumberFormat="1" applyFont="1" applyBorder="1" applyProtection="1">
      <protection hidden="1"/>
    </xf>
    <xf numFmtId="4" fontId="3" fillId="0" borderId="5" xfId="0" applyNumberFormat="1" applyFont="1" applyBorder="1" applyProtection="1">
      <protection locked="0"/>
    </xf>
    <xf numFmtId="4" fontId="6" fillId="0" borderId="16" xfId="0" applyNumberFormat="1" applyFont="1" applyBorder="1" applyProtection="1">
      <protection hidden="1"/>
    </xf>
    <xf numFmtId="2" fontId="6" fillId="0" borderId="6" xfId="0" applyNumberFormat="1" applyFont="1" applyBorder="1" applyProtection="1">
      <protection hidden="1"/>
    </xf>
    <xf numFmtId="2" fontId="6" fillId="0" borderId="8" xfId="0" applyNumberFormat="1" applyFont="1" applyBorder="1" applyAlignment="1" applyProtection="1">
      <alignment horizontal="right"/>
      <protection hidden="1"/>
    </xf>
    <xf numFmtId="2" fontId="6" fillId="0" borderId="8" xfId="0" applyNumberFormat="1" applyFont="1" applyBorder="1"/>
    <xf numFmtId="2" fontId="6" fillId="0" borderId="9" xfId="0" applyNumberFormat="1" applyFont="1" applyBorder="1" applyProtection="1">
      <protection hidden="1"/>
    </xf>
    <xf numFmtId="4" fontId="6" fillId="0" borderId="6" xfId="0" applyNumberFormat="1" applyFont="1" applyBorder="1" applyProtection="1">
      <protection hidden="1"/>
    </xf>
    <xf numFmtId="164" fontId="10" fillId="0" borderId="0" xfId="0" applyFont="1" applyProtection="1">
      <protection hidden="1"/>
    </xf>
    <xf numFmtId="164" fontId="11" fillId="0" borderId="0" xfId="0" applyFont="1" applyAlignment="1" applyProtection="1">
      <alignment horizontal="center"/>
      <protection hidden="1"/>
    </xf>
    <xf numFmtId="164" fontId="9" fillId="0" borderId="0" xfId="0" applyFont="1" applyAlignment="1" applyProtection="1">
      <alignment horizontal="right"/>
      <protection hidden="1"/>
    </xf>
    <xf numFmtId="164" fontId="6" fillId="0" borderId="10" xfId="0" applyFont="1" applyBorder="1"/>
    <xf numFmtId="164" fontId="6" fillId="0" borderId="16" xfId="0" applyFont="1" applyBorder="1" applyAlignment="1">
      <alignment horizontal="right"/>
    </xf>
    <xf numFmtId="2" fontId="6" fillId="0" borderId="16" xfId="0" applyNumberFormat="1" applyFont="1" applyBorder="1" applyAlignment="1" applyProtection="1">
      <alignment horizontal="right"/>
      <protection hidden="1"/>
    </xf>
    <xf numFmtId="164" fontId="5" fillId="0" borderId="1" xfId="0" applyFont="1" applyBorder="1" applyAlignment="1" applyProtection="1">
      <alignment horizontal="center"/>
      <protection hidden="1"/>
    </xf>
    <xf numFmtId="164" fontId="0" fillId="0" borderId="2" xfId="0" applyBorder="1" applyAlignment="1">
      <alignment horizontal="center"/>
    </xf>
    <xf numFmtId="164" fontId="0" fillId="0" borderId="3" xfId="0" applyBorder="1" applyAlignment="1">
      <alignment horizontal="center"/>
    </xf>
  </cellXfs>
  <cellStyles count="2">
    <cellStyle name="Normal" xfId="0" builtinId="0"/>
    <cellStyle name="Normal_Book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n-US"/>
              <a:t>C-172L N9858G</a:t>
            </a:r>
          </a:p>
        </c:rich>
      </c:tx>
      <c:layout>
        <c:manualLayout>
          <c:xMode val="edge"/>
          <c:yMode val="edge"/>
          <c:x val="0.52220380481636874"/>
          <c:y val="2.7405561646566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4977366959564"/>
          <c:y val="7.9171473886619784E-2"/>
          <c:w val="0.81828191515547233"/>
          <c:h val="0.842268285129735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'Weight &amp; Balance Normal Cat.'!$H$8</c:f>
              <c:strCache>
                <c:ptCount val="1"/>
                <c:pt idx="0">
                  <c:v>Normal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noFill/>
              <a:ln w="9525">
                <a:noFill/>
              </a:ln>
            </c:spPr>
          </c:marker>
          <c:xVal>
            <c:numRef>
              <c:f>'Weight &amp; Balance Normal Cat.'!$H$9:$H$15</c:f>
              <c:numCache>
                <c:formatCode>General_)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38.5</c:v>
                </c:pt>
                <c:pt idx="3">
                  <c:v>47.3</c:v>
                </c:pt>
                <c:pt idx="4">
                  <c:v>47.3</c:v>
                </c:pt>
                <c:pt idx="5">
                  <c:v>35</c:v>
                </c:pt>
              </c:numCache>
            </c:numRef>
          </c:xVal>
          <c:yVal>
            <c:numRef>
              <c:f>'Weight &amp; Balance Normal Cat.'!$I$9:$I$15</c:f>
              <c:numCache>
                <c:formatCode>General_)</c:formatCode>
                <c:ptCount val="7"/>
                <c:pt idx="0">
                  <c:v>1359.8</c:v>
                </c:pt>
                <c:pt idx="1">
                  <c:v>1950</c:v>
                </c:pt>
                <c:pt idx="2">
                  <c:v>2300</c:v>
                </c:pt>
                <c:pt idx="3">
                  <c:v>2300</c:v>
                </c:pt>
                <c:pt idx="4">
                  <c:v>1359.8</c:v>
                </c:pt>
                <c:pt idx="5">
                  <c:v>1359.8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6E-4643-8DFA-99A20B30C44C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0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C36E-4643-8DFA-99A20B30C44C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0070C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36E-4643-8DFA-99A20B30C44C}"/>
              </c:ext>
            </c:extLst>
          </c:dPt>
          <c:xVal>
            <c:numRef>
              <c:f>'Weight &amp; Balance Normal Cat.'!$I$6:$I$7</c:f>
              <c:numCache>
                <c:formatCode>0.00</c:formatCode>
                <c:ptCount val="2"/>
                <c:pt idx="0">
                  <c:v>39.820833845775425</c:v>
                </c:pt>
                <c:pt idx="1">
                  <c:v>39.238993544987487</c:v>
                </c:pt>
              </c:numCache>
            </c:numRef>
          </c:xVal>
          <c:yVal>
            <c:numRef>
              <c:f>'Weight &amp; Balance Normal Cat.'!$J$6:$J$7</c:f>
              <c:numCache>
                <c:formatCode>General_)</c:formatCode>
                <c:ptCount val="2"/>
                <c:pt idx="0">
                  <c:v>1626.2</c:v>
                </c:pt>
                <c:pt idx="1">
                  <c:v>1518.2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6E-4643-8DFA-99A20B30C44C}"/>
            </c:ext>
          </c:extLst>
        </c:ser>
        <c:ser>
          <c:idx val="2"/>
          <c:order val="2"/>
          <c:tx>
            <c:v>Utility</c:v>
          </c:tx>
          <c:spPr>
            <a:ln w="31750"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Ref>
              <c:f>'Weight &amp; Balance Normal Cat.'!$H$21:$H$26</c:f>
              <c:numCache>
                <c:formatCode>General_)</c:formatCode>
                <c:ptCount val="6"/>
                <c:pt idx="0">
                  <c:v>35</c:v>
                </c:pt>
                <c:pt idx="1">
                  <c:v>35</c:v>
                </c:pt>
                <c:pt idx="2">
                  <c:v>35.5</c:v>
                </c:pt>
                <c:pt idx="3">
                  <c:v>40.5</c:v>
                </c:pt>
                <c:pt idx="4">
                  <c:v>40.5</c:v>
                </c:pt>
                <c:pt idx="5">
                  <c:v>35</c:v>
                </c:pt>
              </c:numCache>
            </c:numRef>
          </c:xVal>
          <c:yVal>
            <c:numRef>
              <c:f>'Weight &amp; Balance Normal Cat.'!$I$21:$I$26</c:f>
              <c:numCache>
                <c:formatCode>General_)</c:formatCode>
                <c:ptCount val="6"/>
                <c:pt idx="0">
                  <c:v>1359.8</c:v>
                </c:pt>
                <c:pt idx="1">
                  <c:v>1950</c:v>
                </c:pt>
                <c:pt idx="2">
                  <c:v>2000</c:v>
                </c:pt>
                <c:pt idx="3">
                  <c:v>2000</c:v>
                </c:pt>
                <c:pt idx="4">
                  <c:v>1359.8</c:v>
                </c:pt>
                <c:pt idx="5">
                  <c:v>1359.8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36E-4643-8DFA-99A20B30C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773552"/>
        <c:axId val="2054776272"/>
      </c:scatterChart>
      <c:valAx>
        <c:axId val="2054773552"/>
        <c:scaling>
          <c:orientation val="minMax"/>
          <c:max val="48"/>
          <c:min val="34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CG - Inches</a:t>
                </a:r>
              </a:p>
            </c:rich>
          </c:tx>
          <c:overlay val="0"/>
        </c:title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2054776272"/>
        <c:crosses val="autoZero"/>
        <c:crossBetween val="midCat"/>
        <c:majorUnit val="1"/>
        <c:minorUnit val="1"/>
      </c:valAx>
      <c:valAx>
        <c:axId val="2054776272"/>
        <c:scaling>
          <c:orientation val="minMax"/>
          <c:max val="2300"/>
          <c:min val="13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Aircraft Weight</a:t>
                </a:r>
              </a:p>
            </c:rich>
          </c:tx>
          <c:layout>
            <c:manualLayout>
              <c:xMode val="edge"/>
              <c:yMode val="edge"/>
              <c:x val="3.7221909305132472E-2"/>
              <c:y val="0.44214359281039239"/>
            </c:manualLayout>
          </c:layout>
          <c:overlay val="0"/>
        </c:title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2054773552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2</xdr:row>
      <xdr:rowOff>0</xdr:rowOff>
    </xdr:from>
    <xdr:to>
      <xdr:col>15</xdr:col>
      <xdr:colOff>476250</xdr:colOff>
      <xdr:row>29</xdr:row>
      <xdr:rowOff>123825</xdr:rowOff>
    </xdr:to>
    <xdr:graphicFrame macro="">
      <xdr:nvGraphicFramePr>
        <xdr:cNvPr id="2108" name="Chart 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B1:K51"/>
  <sheetViews>
    <sheetView showGridLines="0" showRowColHeaders="0" tabSelected="1" zoomScaleNormal="100" workbookViewId="0">
      <selection activeCell="D30" sqref="D30"/>
    </sheetView>
  </sheetViews>
  <sheetFormatPr defaultColWidth="9" defaultRowHeight="12.75" x14ac:dyDescent="0.2"/>
  <cols>
    <col min="1" max="1" width="2.5" style="3" customWidth="1"/>
    <col min="2" max="2" width="22.625" style="3" customWidth="1"/>
    <col min="3" max="16384" width="9" style="3"/>
  </cols>
  <sheetData>
    <row r="1" spans="2:11" s="2" customFormat="1" x14ac:dyDescent="0.2">
      <c r="B1" s="1" t="s">
        <v>50</v>
      </c>
    </row>
    <row r="2" spans="2:11" x14ac:dyDescent="0.2">
      <c r="B2" s="2"/>
    </row>
    <row r="3" spans="2:11" x14ac:dyDescent="0.2">
      <c r="B3" s="4" t="s">
        <v>35</v>
      </c>
      <c r="C3" s="5"/>
      <c r="D3" s="5"/>
      <c r="E3" s="5"/>
      <c r="F3" s="6"/>
      <c r="I3" s="7" t="s">
        <v>34</v>
      </c>
    </row>
    <row r="4" spans="2:11" x14ac:dyDescent="0.2">
      <c r="B4" s="19"/>
      <c r="C4" s="20"/>
      <c r="D4" s="20"/>
      <c r="E4" s="20"/>
      <c r="F4" s="10"/>
      <c r="H4" s="11"/>
      <c r="I4" s="12" t="s">
        <v>16</v>
      </c>
      <c r="J4" s="12" t="s">
        <v>0</v>
      </c>
      <c r="K4" s="7"/>
    </row>
    <row r="5" spans="2:11" x14ac:dyDescent="0.2">
      <c r="B5" s="21" t="s">
        <v>1</v>
      </c>
      <c r="C5" s="22"/>
      <c r="D5" s="50" t="s">
        <v>0</v>
      </c>
      <c r="E5" s="50" t="s">
        <v>2</v>
      </c>
      <c r="F5" s="51" t="s">
        <v>3</v>
      </c>
      <c r="H5" s="11"/>
      <c r="I5" s="12" t="s">
        <v>17</v>
      </c>
      <c r="J5" s="12" t="s">
        <v>18</v>
      </c>
      <c r="K5" s="7"/>
    </row>
    <row r="6" spans="2:11" x14ac:dyDescent="0.2">
      <c r="B6" s="8" t="s">
        <v>30</v>
      </c>
      <c r="C6" s="20"/>
      <c r="D6" s="79">
        <v>1374.2</v>
      </c>
      <c r="E6" s="77">
        <v>38.32</v>
      </c>
      <c r="F6" s="86">
        <v>52660.639999999999</v>
      </c>
      <c r="H6" s="11" t="s">
        <v>21</v>
      </c>
      <c r="I6" s="13">
        <f>E12</f>
        <v>39.820833845775425</v>
      </c>
      <c r="J6" s="7">
        <f>D12</f>
        <v>1626.2</v>
      </c>
      <c r="K6" s="7"/>
    </row>
    <row r="7" spans="2:11" x14ac:dyDescent="0.2">
      <c r="B7" s="8" t="s">
        <v>4</v>
      </c>
      <c r="C7" s="20"/>
      <c r="D7" s="80">
        <v>0</v>
      </c>
      <c r="E7" s="77">
        <v>40</v>
      </c>
      <c r="F7" s="23">
        <f t="shared" ref="F7:F11" si="0">D7*E7</f>
        <v>0</v>
      </c>
      <c r="H7" s="11" t="s">
        <v>23</v>
      </c>
      <c r="I7" s="13">
        <f>E13</f>
        <v>39.238993544987487</v>
      </c>
      <c r="J7" s="7">
        <f>D13</f>
        <v>1518.2</v>
      </c>
      <c r="K7" s="7"/>
    </row>
    <row r="8" spans="2:11" x14ac:dyDescent="0.2">
      <c r="B8" s="8" t="s">
        <v>5</v>
      </c>
      <c r="C8" s="20"/>
      <c r="D8" s="80">
        <v>0</v>
      </c>
      <c r="E8" s="77">
        <v>40</v>
      </c>
      <c r="F8" s="23">
        <f t="shared" si="0"/>
        <v>0</v>
      </c>
      <c r="H8" s="89" t="s">
        <v>25</v>
      </c>
      <c r="I8" s="7"/>
      <c r="J8" s="7"/>
      <c r="K8" s="7"/>
    </row>
    <row r="9" spans="2:11" x14ac:dyDescent="0.2">
      <c r="B9" s="8" t="s">
        <v>6</v>
      </c>
      <c r="C9" s="24"/>
      <c r="D9" s="80">
        <v>0</v>
      </c>
      <c r="E9" s="77">
        <v>73</v>
      </c>
      <c r="F9" s="23">
        <f t="shared" si="0"/>
        <v>0</v>
      </c>
      <c r="H9" s="18">
        <v>35</v>
      </c>
      <c r="I9" s="18">
        <v>1359.8</v>
      </c>
      <c r="J9" s="18"/>
      <c r="K9" s="18"/>
    </row>
    <row r="10" spans="2:11" x14ac:dyDescent="0.2">
      <c r="B10" s="8" t="s">
        <v>67</v>
      </c>
      <c r="C10" s="20"/>
      <c r="D10" s="80">
        <v>0</v>
      </c>
      <c r="E10" s="77">
        <v>95</v>
      </c>
      <c r="F10" s="23">
        <f t="shared" si="0"/>
        <v>0</v>
      </c>
      <c r="H10" s="18">
        <v>35</v>
      </c>
      <c r="I10" s="18">
        <v>1950</v>
      </c>
      <c r="J10" s="18"/>
      <c r="K10" s="18"/>
    </row>
    <row r="11" spans="2:11" ht="13.5" thickBot="1" x14ac:dyDescent="0.25">
      <c r="B11" s="26" t="s">
        <v>31</v>
      </c>
      <c r="C11" s="27">
        <v>42</v>
      </c>
      <c r="D11" s="81">
        <f>C11*6</f>
        <v>252</v>
      </c>
      <c r="E11" s="78">
        <v>48</v>
      </c>
      <c r="F11" s="28">
        <f t="shared" si="0"/>
        <v>12096</v>
      </c>
      <c r="H11" s="18">
        <v>38.5</v>
      </c>
      <c r="I11" s="18">
        <v>2300</v>
      </c>
      <c r="J11" s="18"/>
      <c r="K11" s="18"/>
    </row>
    <row r="12" spans="2:11" x14ac:dyDescent="0.2">
      <c r="B12" s="19"/>
      <c r="C12" s="29" t="s">
        <v>32</v>
      </c>
      <c r="D12" s="77">
        <f>SUM(D6:D11)</f>
        <v>1626.2</v>
      </c>
      <c r="E12" s="77">
        <f>F12/D12</f>
        <v>39.820833845775425</v>
      </c>
      <c r="F12" s="82">
        <f>SUM(F6:F11)</f>
        <v>64756.639999999999</v>
      </c>
      <c r="H12" s="18">
        <v>47.3</v>
      </c>
      <c r="I12" s="18">
        <v>2300</v>
      </c>
      <c r="J12" s="18"/>
      <c r="K12" s="18"/>
    </row>
    <row r="13" spans="2:11" x14ac:dyDescent="0.2">
      <c r="B13" s="32"/>
      <c r="C13" s="33" t="s">
        <v>33</v>
      </c>
      <c r="D13" s="77">
        <f>D12-C21*6</f>
        <v>1518.2</v>
      </c>
      <c r="E13" s="77">
        <f>F13/D13</f>
        <v>39.238993544987487</v>
      </c>
      <c r="F13" s="82">
        <f>F12-C21*6*E11</f>
        <v>59572.639999999999</v>
      </c>
      <c r="H13" s="18">
        <v>47.3</v>
      </c>
      <c r="I13" s="18">
        <v>1359.8</v>
      </c>
      <c r="J13" s="18"/>
      <c r="K13" s="18"/>
    </row>
    <row r="14" spans="2:11" ht="13.5" thickBot="1" x14ac:dyDescent="0.25">
      <c r="B14" s="90"/>
      <c r="C14" s="91" t="s">
        <v>63</v>
      </c>
      <c r="D14" s="92">
        <v>2300</v>
      </c>
      <c r="E14" s="77"/>
      <c r="F14" s="82"/>
      <c r="H14" s="18">
        <v>35</v>
      </c>
      <c r="I14" s="18">
        <v>1359.8</v>
      </c>
      <c r="J14" s="18"/>
      <c r="K14" s="18"/>
    </row>
    <row r="15" spans="2:11" x14ac:dyDescent="0.2">
      <c r="B15" s="34"/>
      <c r="C15" s="35" t="s">
        <v>64</v>
      </c>
      <c r="D15" s="83">
        <v>2000</v>
      </c>
      <c r="E15" s="84"/>
      <c r="F15" s="85"/>
      <c r="H15" s="18"/>
      <c r="I15" s="18"/>
      <c r="J15" s="18"/>
      <c r="K15" s="18"/>
    </row>
    <row r="16" spans="2:11" x14ac:dyDescent="0.2">
      <c r="B16" s="36"/>
      <c r="C16" s="7"/>
      <c r="D16" s="37"/>
      <c r="E16" s="7"/>
      <c r="F16" s="7"/>
    </row>
    <row r="17" spans="2:10" x14ac:dyDescent="0.2">
      <c r="B17" s="4" t="s">
        <v>51</v>
      </c>
      <c r="C17" s="5"/>
      <c r="D17" s="6"/>
      <c r="H17" s="89"/>
    </row>
    <row r="18" spans="2:10" x14ac:dyDescent="0.2">
      <c r="B18" s="8" t="s">
        <v>7</v>
      </c>
      <c r="C18" s="9">
        <v>2</v>
      </c>
      <c r="D18" s="10" t="s">
        <v>8</v>
      </c>
      <c r="G18" s="25"/>
      <c r="H18" s="11" t="s">
        <v>21</v>
      </c>
      <c r="I18" s="13">
        <f>E12</f>
        <v>39.820833845775425</v>
      </c>
      <c r="J18" s="7">
        <f>D12</f>
        <v>1626.2</v>
      </c>
    </row>
    <row r="19" spans="2:10" x14ac:dyDescent="0.2">
      <c r="B19" s="8" t="s">
        <v>10</v>
      </c>
      <c r="C19" s="9">
        <v>8</v>
      </c>
      <c r="D19" s="10" t="s">
        <v>11</v>
      </c>
      <c r="H19" s="11" t="s">
        <v>23</v>
      </c>
      <c r="I19" s="13">
        <f>E13</f>
        <v>39.238993544987487</v>
      </c>
      <c r="J19" s="7">
        <f>D13</f>
        <v>1518.2</v>
      </c>
    </row>
    <row r="20" spans="2:10" x14ac:dyDescent="0.2">
      <c r="B20" s="8" t="s">
        <v>12</v>
      </c>
      <c r="C20" s="9">
        <v>2</v>
      </c>
      <c r="D20" s="10" t="s">
        <v>13</v>
      </c>
      <c r="H20" s="89" t="s">
        <v>62</v>
      </c>
    </row>
    <row r="21" spans="2:10" x14ac:dyDescent="0.2">
      <c r="B21" s="8" t="s">
        <v>9</v>
      </c>
      <c r="C21" s="14">
        <f>(C19*C20)+C18</f>
        <v>18</v>
      </c>
      <c r="D21" s="10" t="s">
        <v>8</v>
      </c>
      <c r="G21" s="25"/>
      <c r="H21" s="18">
        <v>35</v>
      </c>
      <c r="I21" s="18">
        <v>1359.8</v>
      </c>
    </row>
    <row r="22" spans="2:10" x14ac:dyDescent="0.2">
      <c r="B22" s="8" t="s">
        <v>38</v>
      </c>
      <c r="C22" s="14">
        <f>C11-C21</f>
        <v>24</v>
      </c>
      <c r="D22" s="10" t="s">
        <v>8</v>
      </c>
      <c r="G22" s="25"/>
      <c r="H22" s="18">
        <v>35</v>
      </c>
      <c r="I22" s="18">
        <v>1950</v>
      </c>
    </row>
    <row r="23" spans="2:10" x14ac:dyDescent="0.2">
      <c r="B23" s="15" t="s">
        <v>39</v>
      </c>
      <c r="C23" s="16">
        <f>C22/C19</f>
        <v>3</v>
      </c>
      <c r="D23" s="17" t="s">
        <v>13</v>
      </c>
      <c r="H23" s="18">
        <v>35.5</v>
      </c>
      <c r="I23" s="18">
        <v>2000</v>
      </c>
    </row>
    <row r="24" spans="2:10" x14ac:dyDescent="0.2">
      <c r="H24" s="18">
        <v>40.5</v>
      </c>
      <c r="I24" s="18">
        <v>2000</v>
      </c>
      <c r="J24" s="31"/>
    </row>
    <row r="25" spans="2:10" x14ac:dyDescent="0.2">
      <c r="H25" s="18">
        <v>40.5</v>
      </c>
      <c r="I25" s="18">
        <v>1359.8</v>
      </c>
      <c r="J25" s="30"/>
    </row>
    <row r="26" spans="2:10" x14ac:dyDescent="0.2">
      <c r="H26" s="18">
        <v>35</v>
      </c>
      <c r="I26" s="18">
        <v>1359.8</v>
      </c>
    </row>
    <row r="32" spans="2:10" x14ac:dyDescent="0.2">
      <c r="B32" s="39"/>
      <c r="C32" s="44"/>
      <c r="D32" s="44"/>
    </row>
    <row r="33" spans="2:8" x14ac:dyDescent="0.2">
      <c r="B33" s="39"/>
      <c r="C33" s="40"/>
      <c r="D33" s="40"/>
      <c r="G33" s="88" t="s">
        <v>58</v>
      </c>
      <c r="H33" s="87" t="s">
        <v>59</v>
      </c>
    </row>
    <row r="34" spans="2:8" x14ac:dyDescent="0.2">
      <c r="B34" s="39"/>
      <c r="C34" s="41"/>
      <c r="D34" s="41"/>
      <c r="H34" s="87" t="s">
        <v>60</v>
      </c>
    </row>
    <row r="35" spans="2:8" x14ac:dyDescent="0.2">
      <c r="B35" s="39"/>
      <c r="C35" s="45"/>
      <c r="D35" s="45"/>
      <c r="H35" s="87"/>
    </row>
    <row r="36" spans="2:8" x14ac:dyDescent="0.2">
      <c r="B36" s="39"/>
      <c r="C36" s="41"/>
      <c r="D36" s="41"/>
      <c r="H36" s="87" t="s">
        <v>65</v>
      </c>
    </row>
    <row r="37" spans="2:8" x14ac:dyDescent="0.2">
      <c r="B37" s="20"/>
      <c r="C37" s="20"/>
      <c r="D37" s="20"/>
      <c r="H37" s="87" t="s">
        <v>66</v>
      </c>
    </row>
    <row r="38" spans="2:8" x14ac:dyDescent="0.2">
      <c r="B38" s="38"/>
      <c r="C38" s="20"/>
      <c r="D38" s="42"/>
      <c r="E38" s="7"/>
      <c r="F38" s="7"/>
    </row>
    <row r="39" spans="2:8" x14ac:dyDescent="0.2">
      <c r="B39" s="20"/>
      <c r="C39" s="46"/>
      <c r="D39" s="46"/>
      <c r="E39" s="7"/>
      <c r="F39" s="7"/>
    </row>
    <row r="40" spans="2:8" x14ac:dyDescent="0.2">
      <c r="B40" s="47"/>
      <c r="C40" s="48"/>
      <c r="D40" s="48"/>
      <c r="E40" s="7"/>
      <c r="F40" s="7"/>
    </row>
    <row r="41" spans="2:8" x14ac:dyDescent="0.2">
      <c r="B41" s="47"/>
      <c r="C41" s="48"/>
      <c r="D41" s="48"/>
      <c r="E41" s="7"/>
      <c r="F41" s="7"/>
    </row>
    <row r="42" spans="2:8" x14ac:dyDescent="0.2">
      <c r="B42" s="47"/>
      <c r="C42" s="48"/>
      <c r="D42" s="48"/>
      <c r="E42" s="7"/>
      <c r="F42" s="7"/>
    </row>
    <row r="43" spans="2:8" x14ac:dyDescent="0.2">
      <c r="B43" s="47"/>
      <c r="C43" s="48"/>
      <c r="D43" s="48"/>
      <c r="E43" s="7"/>
      <c r="F43" s="7"/>
    </row>
    <row r="44" spans="2:8" x14ac:dyDescent="0.2">
      <c r="B44" s="47"/>
      <c r="C44" s="48"/>
      <c r="D44" s="48"/>
    </row>
    <row r="45" spans="2:8" x14ac:dyDescent="0.2">
      <c r="B45" s="47"/>
      <c r="C45" s="48"/>
      <c r="D45" s="48"/>
    </row>
    <row r="46" spans="2:8" x14ac:dyDescent="0.2">
      <c r="B46" s="47"/>
      <c r="C46" s="48"/>
      <c r="D46" s="48"/>
    </row>
    <row r="47" spans="2:8" x14ac:dyDescent="0.2">
      <c r="B47" s="47"/>
      <c r="C47" s="48"/>
      <c r="D47" s="48"/>
    </row>
    <row r="48" spans="2:8" x14ac:dyDescent="0.2">
      <c r="B48" s="47"/>
      <c r="C48" s="48"/>
      <c r="D48" s="48"/>
    </row>
    <row r="49" spans="2:10" x14ac:dyDescent="0.2">
      <c r="B49" s="47"/>
      <c r="C49" s="48"/>
      <c r="D49" s="48"/>
      <c r="J49" s="49"/>
    </row>
    <row r="50" spans="2:10" x14ac:dyDescent="0.2">
      <c r="B50" s="47"/>
      <c r="C50" s="48"/>
      <c r="D50" s="48"/>
      <c r="J50" s="30"/>
    </row>
    <row r="51" spans="2:10" x14ac:dyDescent="0.2">
      <c r="B51" s="20"/>
      <c r="C51" s="20"/>
      <c r="D51" s="20"/>
    </row>
  </sheetData>
  <phoneticPr fontId="0" type="noConversion"/>
  <printOptions horizontalCentered="1" gridLinesSet="0"/>
  <pageMargins left="0.25" right="0.25" top="1" bottom="1" header="0.5" footer="0.5"/>
  <pageSetup orientation="landscape" horizontalDpi="300" verticalDpi="144" r:id="rId1"/>
  <headerFooter alignWithMargins="0"/>
  <ignoredErrors>
    <ignoredError sqref="E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5"/>
  <sheetViews>
    <sheetView showGridLines="0" showRowColHeaders="0" zoomScaleNormal="100" workbookViewId="0">
      <selection activeCell="C17" sqref="C17"/>
    </sheetView>
  </sheetViews>
  <sheetFormatPr defaultColWidth="9" defaultRowHeight="12.75" x14ac:dyDescent="0.2"/>
  <cols>
    <col min="1" max="1" width="2.875" style="30" customWidth="1"/>
    <col min="2" max="2" width="14.125" style="30" customWidth="1"/>
    <col min="3" max="5" width="9" style="30"/>
    <col min="6" max="6" width="10.125" style="30" bestFit="1" customWidth="1"/>
    <col min="7" max="7" width="6" style="30" bestFit="1" customWidth="1"/>
    <col min="8" max="8" width="11.5" style="30" bestFit="1" customWidth="1"/>
    <col min="9" max="9" width="5.625" style="30" bestFit="1" customWidth="1"/>
    <col min="10" max="16384" width="9" style="30"/>
  </cols>
  <sheetData>
    <row r="2" spans="2:9" x14ac:dyDescent="0.2">
      <c r="B2" s="4" t="s">
        <v>37</v>
      </c>
      <c r="C2" s="5"/>
      <c r="D2" s="6"/>
      <c r="F2" s="93" t="s">
        <v>56</v>
      </c>
      <c r="G2" s="94"/>
      <c r="H2" s="94"/>
      <c r="I2" s="95"/>
    </row>
    <row r="3" spans="2:9" x14ac:dyDescent="0.2">
      <c r="B3" s="53" t="s">
        <v>14</v>
      </c>
      <c r="C3" s="54">
        <v>27</v>
      </c>
      <c r="D3" s="54">
        <v>36</v>
      </c>
      <c r="F3" s="71" t="s">
        <v>57</v>
      </c>
      <c r="G3" s="72" t="s">
        <v>40</v>
      </c>
      <c r="H3" s="72" t="s">
        <v>61</v>
      </c>
      <c r="I3" s="73" t="s">
        <v>55</v>
      </c>
    </row>
    <row r="4" spans="2:9" x14ac:dyDescent="0.2">
      <c r="B4" s="55" t="s">
        <v>15</v>
      </c>
      <c r="C4" s="56">
        <f>32+C3*9/5</f>
        <v>80.599999999999994</v>
      </c>
      <c r="D4" s="56">
        <f>32+D3*9/5</f>
        <v>96.8</v>
      </c>
      <c r="F4" s="57" t="s">
        <v>41</v>
      </c>
      <c r="G4" s="74">
        <v>52</v>
      </c>
      <c r="H4" s="48">
        <f>G4*SQRT('Weight &amp; Balance Normal Cat.'!D12/'Weight &amp; Balance Normal Cat.'!D15)</f>
        <v>46.889470033260132</v>
      </c>
      <c r="I4" s="69">
        <f>H4*0.8689762</f>
        <v>40.745833489516265</v>
      </c>
    </row>
    <row r="5" spans="2:9" x14ac:dyDescent="0.2">
      <c r="B5" s="3"/>
      <c r="C5" s="3"/>
      <c r="D5" s="3"/>
      <c r="F5" s="57" t="s">
        <v>54</v>
      </c>
      <c r="G5" s="75">
        <v>60</v>
      </c>
      <c r="H5" s="48">
        <f>G5*SQRT('Weight &amp; Balance Normal Cat.'!D12/'Weight &amp; Balance Normal Cat.'!D15)</f>
        <v>54.103234653761689</v>
      </c>
      <c r="I5" s="69">
        <f t="shared" ref="I5:I15" si="0">H5*0.8689762</f>
        <v>47.014423257134148</v>
      </c>
    </row>
    <row r="6" spans="2:9" x14ac:dyDescent="0.2">
      <c r="B6" s="4" t="s">
        <v>36</v>
      </c>
      <c r="C6" s="58"/>
      <c r="D6" s="52"/>
      <c r="F6" s="57" t="s">
        <v>52</v>
      </c>
      <c r="G6" s="75">
        <v>59</v>
      </c>
      <c r="H6" s="48">
        <f>G6*SQRT('Weight &amp; Balance Normal Cat.'!D12/'Weight &amp; Balance Normal Cat.'!D15)</f>
        <v>53.201514076198997</v>
      </c>
      <c r="I6" s="69">
        <f t="shared" si="0"/>
        <v>46.230849536181914</v>
      </c>
    </row>
    <row r="7" spans="2:9" x14ac:dyDescent="0.2">
      <c r="B7" s="59"/>
      <c r="C7" s="43" t="s">
        <v>19</v>
      </c>
      <c r="D7" s="60" t="s">
        <v>20</v>
      </c>
      <c r="F7" s="57" t="s">
        <v>49</v>
      </c>
      <c r="G7" s="75">
        <f>G4*1.3</f>
        <v>67.600000000000009</v>
      </c>
      <c r="H7" s="48">
        <f>G7*SQRT('Weight &amp; Balance Normal Cat.'!D12/'Weight &amp; Balance Normal Cat.'!D15)</f>
        <v>60.956311043238181</v>
      </c>
      <c r="I7" s="69">
        <f t="shared" si="0"/>
        <v>52.969583536371147</v>
      </c>
    </row>
    <row r="8" spans="2:9" x14ac:dyDescent="0.2">
      <c r="B8" s="61" t="s">
        <v>22</v>
      </c>
      <c r="C8" s="62">
        <v>632</v>
      </c>
      <c r="D8" s="62">
        <v>620</v>
      </c>
      <c r="F8" s="57" t="s">
        <v>45</v>
      </c>
      <c r="G8" s="75">
        <v>65</v>
      </c>
      <c r="H8" s="48">
        <f>G8*SQRT('Weight &amp; Balance Normal Cat.'!D12/'Weight &amp; Balance Normal Cat.'!D15)</f>
        <v>58.611837541575163</v>
      </c>
      <c r="I8" s="69">
        <f t="shared" si="0"/>
        <v>50.932291861895322</v>
      </c>
    </row>
    <row r="9" spans="2:9" x14ac:dyDescent="0.2">
      <c r="B9" s="61" t="s">
        <v>24</v>
      </c>
      <c r="C9" s="63">
        <v>29.92</v>
      </c>
      <c r="D9" s="63">
        <v>29.92</v>
      </c>
      <c r="F9" s="57" t="s">
        <v>42</v>
      </c>
      <c r="G9" s="75">
        <v>56</v>
      </c>
      <c r="H9" s="48">
        <f>G9*SQRT('Weight &amp; Balance Normal Cat.'!D12/'Weight &amp; Balance Normal Cat.'!D15)</f>
        <v>50.496352343510914</v>
      </c>
      <c r="I9" s="69">
        <f t="shared" si="0"/>
        <v>43.880128373325206</v>
      </c>
    </row>
    <row r="10" spans="2:9" x14ac:dyDescent="0.2">
      <c r="B10" s="61" t="s">
        <v>26</v>
      </c>
      <c r="C10" s="54">
        <v>81</v>
      </c>
      <c r="D10" s="54">
        <v>83</v>
      </c>
      <c r="F10" s="57" t="s">
        <v>43</v>
      </c>
      <c r="G10" s="75">
        <v>75</v>
      </c>
      <c r="H10" s="48">
        <f>G10*SQRT('Weight &amp; Balance Normal Cat.'!D12/'Weight &amp; Balance Normal Cat.'!D15)</f>
        <v>67.629043317202118</v>
      </c>
      <c r="I10" s="69">
        <f t="shared" si="0"/>
        <v>58.768029071417686</v>
      </c>
    </row>
    <row r="11" spans="2:9" x14ac:dyDescent="0.2">
      <c r="B11" s="61" t="s">
        <v>27</v>
      </c>
      <c r="C11" s="41">
        <f>59-((C8/1000)*3.5)</f>
        <v>56.787999999999997</v>
      </c>
      <c r="D11" s="41">
        <f>59-((D8/1000)*3.5)</f>
        <v>56.83</v>
      </c>
      <c r="F11" s="57" t="s">
        <v>53</v>
      </c>
      <c r="G11" s="75">
        <v>85</v>
      </c>
      <c r="H11" s="48">
        <f>G11*SQRT('Weight &amp; Balance Normal Cat.'!D12/'Weight &amp; Balance Normal Cat.'!D15)</f>
        <v>76.646249092829066</v>
      </c>
      <c r="I11" s="69">
        <f t="shared" si="0"/>
        <v>66.60376628094005</v>
      </c>
    </row>
    <row r="12" spans="2:9" x14ac:dyDescent="0.2">
      <c r="B12" s="61" t="s">
        <v>28</v>
      </c>
      <c r="C12" s="45">
        <f>C8+(C9-29.92)*1000</f>
        <v>632</v>
      </c>
      <c r="D12" s="64">
        <f>D8+(D9-29.92)*1000</f>
        <v>620</v>
      </c>
      <c r="F12" s="57" t="s">
        <v>48</v>
      </c>
      <c r="G12" s="75">
        <v>100</v>
      </c>
      <c r="H12" s="48">
        <f>G12*SQRT('Weight &amp; Balance Normal Cat.'!D12/'Weight &amp; Balance Normal Cat.'!D15)</f>
        <v>90.172057756269481</v>
      </c>
      <c r="I12" s="69">
        <f t="shared" si="0"/>
        <v>78.357372095223582</v>
      </c>
    </row>
    <row r="13" spans="2:9" x14ac:dyDescent="0.2">
      <c r="B13" s="65" t="s">
        <v>29</v>
      </c>
      <c r="C13" s="66">
        <f>C12+((C10-C11)/15)*1000</f>
        <v>2246.1333333333337</v>
      </c>
      <c r="D13" s="56">
        <f>D12+((D10-D11)/15)*1000</f>
        <v>2364.666666666667</v>
      </c>
      <c r="F13" s="57" t="s">
        <v>44</v>
      </c>
      <c r="G13" s="75">
        <v>115</v>
      </c>
      <c r="H13" s="48">
        <f>G13*SQRT('Weight &amp; Balance Normal Cat.'!D12/'Weight &amp; Balance Normal Cat.'!D15)</f>
        <v>103.69786641970991</v>
      </c>
      <c r="I13" s="69">
        <f t="shared" si="0"/>
        <v>90.110977909507127</v>
      </c>
    </row>
    <row r="14" spans="2:9" x14ac:dyDescent="0.2">
      <c r="B14" s="3"/>
      <c r="C14" s="3"/>
      <c r="D14" s="3"/>
      <c r="F14" s="57" t="s">
        <v>46</v>
      </c>
      <c r="G14" s="75">
        <v>140</v>
      </c>
      <c r="H14" s="48">
        <f>G14*SQRT('Weight &amp; Balance Normal Cat.'!D12/'Weight &amp; Balance Normal Cat.'!D15)</f>
        <v>126.24088085877727</v>
      </c>
      <c r="I14" s="69">
        <f t="shared" si="0"/>
        <v>109.70032093331301</v>
      </c>
    </row>
    <row r="15" spans="2:9" x14ac:dyDescent="0.2">
      <c r="F15" s="67" t="s">
        <v>47</v>
      </c>
      <c r="G15" s="76">
        <v>160</v>
      </c>
      <c r="H15" s="68">
        <f>G15*SQRT('Weight &amp; Balance Normal Cat.'!D12/'Weight &amp; Balance Normal Cat.'!D15)</f>
        <v>144.27529241003117</v>
      </c>
      <c r="I15" s="70">
        <f t="shared" si="0"/>
        <v>125.37179535235772</v>
      </c>
    </row>
  </sheetData>
  <mergeCells count="1">
    <mergeCell ref="F2:I2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Weight &amp; Balance Normal Cat.</vt:lpstr>
      <vt:lpstr>Flight Computation Data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Warrior II Weight &amp; Balance</dc:title>
  <dc:creator>Sharpes</dc:creator>
  <cp:lastModifiedBy>Randy McCallister</cp:lastModifiedBy>
  <cp:lastPrinted>2002-06-16T00:14:41Z</cp:lastPrinted>
  <dcterms:created xsi:type="dcterms:W3CDTF">2001-07-21T16:16:45Z</dcterms:created>
  <dcterms:modified xsi:type="dcterms:W3CDTF">2021-11-23T14:15:43Z</dcterms:modified>
</cp:coreProperties>
</file>